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550" activeTab="0"/>
  </bookViews>
  <sheets>
    <sheet name="入力用" sheetId="1" r:id="rId1"/>
    <sheet name="名簿" sheetId="2" r:id="rId2"/>
    <sheet name="尾道の例" sheetId="3" r:id="rId3"/>
    <sheet name="尾道以外の例" sheetId="4" r:id="rId4"/>
  </sheets>
  <definedNames>
    <definedName name="_xlnm._FilterDatabase" localSheetId="1" hidden="1">'名簿'!$B$2:$B$60</definedName>
    <definedName name="_xlnm.Print_Area" localSheetId="0">'入力用'!$A$1:$M$28</definedName>
    <definedName name="_xlnm.Print_Area" localSheetId="2">'尾道の例'!$A$1:$M$28</definedName>
    <definedName name="_xlnm.Print_Area" localSheetId="3">'尾道以外の例'!$A$1:$M$28</definedName>
  </definedNames>
  <calcPr fullCalcOnLoad="1"/>
</workbook>
</file>

<file path=xl/sharedStrings.xml><?xml version="1.0" encoding="utf-8"?>
<sst xmlns="http://schemas.openxmlformats.org/spreadsheetml/2006/main" count="1355" uniqueCount="600">
  <si>
    <t>番号</t>
  </si>
  <si>
    <t>事業所名</t>
  </si>
  <si>
    <t>年組番</t>
  </si>
  <si>
    <t>役割</t>
  </si>
  <si>
    <t>マツダ株式会社</t>
  </si>
  <si>
    <t>千葉　雄馬</t>
  </si>
  <si>
    <t>写真係</t>
  </si>
  <si>
    <t>中島　翼</t>
  </si>
  <si>
    <t>班長</t>
  </si>
  <si>
    <t>大谷　昌矢</t>
  </si>
  <si>
    <t>報告集係</t>
  </si>
  <si>
    <t>菊池　陽輔</t>
  </si>
  <si>
    <t>副班長</t>
  </si>
  <si>
    <t>株式会社広島東洋カープ</t>
  </si>
  <si>
    <t>津村　大愛</t>
  </si>
  <si>
    <t>鬼藤　優花</t>
  </si>
  <si>
    <t>佐藤　黎之</t>
  </si>
  <si>
    <t>佐久間　翔太</t>
  </si>
  <si>
    <t>広島電鉄株式会社</t>
  </si>
  <si>
    <t>八巻　龍司</t>
  </si>
  <si>
    <t>海上　陽太</t>
  </si>
  <si>
    <t>小峰　明義</t>
  </si>
  <si>
    <t>曽我部　研斗</t>
  </si>
  <si>
    <t>広島高速交通株式会社</t>
  </si>
  <si>
    <t>濱　裕晃</t>
  </si>
  <si>
    <t>吉見　隆志</t>
  </si>
  <si>
    <t>恩田　昂平</t>
  </si>
  <si>
    <t>春日　寿輝</t>
  </si>
  <si>
    <t>WoodEggお好み焼館</t>
  </si>
  <si>
    <t>小谷野　優華</t>
  </si>
  <si>
    <t>柴田　紗季</t>
  </si>
  <si>
    <t>阪路　綾音</t>
  </si>
  <si>
    <t>坂田　しずく</t>
  </si>
  <si>
    <t>株式会社かなわ</t>
  </si>
  <si>
    <t>村田　愛美</t>
  </si>
  <si>
    <t>八柳　亜耶</t>
  </si>
  <si>
    <t>沖本　聖馬</t>
  </si>
  <si>
    <t>広島城</t>
  </si>
  <si>
    <t>小林　武琉</t>
  </si>
  <si>
    <t>小林　真也</t>
  </si>
  <si>
    <t>杉本　泰季</t>
  </si>
  <si>
    <t>宮崎　幸之介</t>
  </si>
  <si>
    <t>広島市経済観光局観光政策部</t>
  </si>
  <si>
    <t>足立　宏宜</t>
  </si>
  <si>
    <t>奥村　宙輝</t>
  </si>
  <si>
    <t>鈴木　龍</t>
  </si>
  <si>
    <t>住吉　和清</t>
  </si>
  <si>
    <t>広島市商工会議所</t>
  </si>
  <si>
    <t>堀井　雅也</t>
  </si>
  <si>
    <t>益子　愛</t>
  </si>
  <si>
    <t>宮根　公平</t>
  </si>
  <si>
    <t>玉木　虎太朗</t>
  </si>
  <si>
    <t>広島市立袋町小学校</t>
  </si>
  <si>
    <t>森田　彩芽</t>
  </si>
  <si>
    <t>林　みずき</t>
  </si>
  <si>
    <t>関口　陽向</t>
  </si>
  <si>
    <t>根岸　希実</t>
  </si>
  <si>
    <t>広島平和記念資料館付属展示施設シュモーハウス</t>
  </si>
  <si>
    <t>大髙　羽月</t>
  </si>
  <si>
    <t>小出　菜津子</t>
  </si>
  <si>
    <t>諸岡　水輝</t>
  </si>
  <si>
    <t>広島地区旅客船協会</t>
  </si>
  <si>
    <t>石井　乃綾</t>
  </si>
  <si>
    <t>鎌田　翔悟</t>
  </si>
  <si>
    <t>大山　千奈</t>
  </si>
  <si>
    <t>宮井　佑弥</t>
  </si>
  <si>
    <t>広島大学原爆放射線医科学研究所</t>
  </si>
  <si>
    <t>清水　風花</t>
  </si>
  <si>
    <t>高橋　翔依知</t>
  </si>
  <si>
    <t>清野　日奈未</t>
  </si>
  <si>
    <t>八木澤　佳恵</t>
  </si>
  <si>
    <t>広島護国神社</t>
  </si>
  <si>
    <t>工原　彩音</t>
  </si>
  <si>
    <t>栗原　柊</t>
  </si>
  <si>
    <t>原口　翔</t>
  </si>
  <si>
    <t>冨岡　菜々子</t>
  </si>
  <si>
    <t>瀬戸内海汽船株式会社</t>
  </si>
  <si>
    <t>松原　正樹</t>
  </si>
  <si>
    <t>稲垣　隼人</t>
  </si>
  <si>
    <t>松本　美七海</t>
  </si>
  <si>
    <t>株式会社福屋八丁堀本店</t>
  </si>
  <si>
    <t>関根　雪菜</t>
  </si>
  <si>
    <t>髙橋　夏苗</t>
  </si>
  <si>
    <t>浅倉　汐里</t>
  </si>
  <si>
    <t>石川　葵</t>
  </si>
  <si>
    <t>山口　珠璃</t>
  </si>
  <si>
    <t>ジャパンマリンユナイッテッド株式会社呉事業所</t>
  </si>
  <si>
    <t>日下　俊</t>
  </si>
  <si>
    <t>アハメド　サミー</t>
  </si>
  <si>
    <t>岸田　幸也</t>
  </si>
  <si>
    <t>松本　京也</t>
  </si>
  <si>
    <t>株式会社淀川製鋼所呉工場</t>
  </si>
  <si>
    <t>井上　舜</t>
  </si>
  <si>
    <t>後藤　大智</t>
  </si>
  <si>
    <t>德永　輝明</t>
  </si>
  <si>
    <t>林　瑞大</t>
  </si>
  <si>
    <t>呉市役所</t>
  </si>
  <si>
    <t>小野寺　飛翔</t>
  </si>
  <si>
    <t>津田　陽南子</t>
  </si>
  <si>
    <t>森嶋　紗南</t>
  </si>
  <si>
    <t>望月　久嗣</t>
  </si>
  <si>
    <t>公益財団法人放射線影響研究所</t>
  </si>
  <si>
    <t>茂手木　瞳衣</t>
  </si>
  <si>
    <t>宮﨑　匡</t>
  </si>
  <si>
    <t>関野　千夏</t>
  </si>
  <si>
    <t>上村　みのり</t>
  </si>
  <si>
    <t>日本基督教団広島流川教会</t>
  </si>
  <si>
    <t>武井　周子</t>
  </si>
  <si>
    <t>渡邊　梨子</t>
  </si>
  <si>
    <t>森園　未来</t>
  </si>
  <si>
    <t>鈴木　彩未</t>
  </si>
  <si>
    <t>髙梨　理乃</t>
  </si>
  <si>
    <t>広島赤十字・原爆病院</t>
  </si>
  <si>
    <t>佐藤　あすか</t>
  </si>
  <si>
    <t>矢口　さくら</t>
  </si>
  <si>
    <t>相馬　琴美</t>
  </si>
  <si>
    <t>榎本　春葉</t>
  </si>
  <si>
    <t>三島食品株式会社</t>
  </si>
  <si>
    <t>品田　龍也</t>
  </si>
  <si>
    <t>関根　侑香</t>
  </si>
  <si>
    <t>本間　麻衣</t>
  </si>
  <si>
    <t>濱﨑　楓</t>
  </si>
  <si>
    <t>日本放送協会広島放送局</t>
  </si>
  <si>
    <t>加藤　由華</t>
  </si>
  <si>
    <t>玉木　栞</t>
  </si>
  <si>
    <t>本多　紀陽</t>
  </si>
  <si>
    <t>宮﨑　彩香</t>
  </si>
  <si>
    <t>株式会社中国新聞社</t>
  </si>
  <si>
    <t>窪塚　真輝</t>
  </si>
  <si>
    <t>髙橋　愛大</t>
  </si>
  <si>
    <t>辻　朋花</t>
  </si>
  <si>
    <t>山内　里央</t>
  </si>
  <si>
    <t>株式会社アクアネット広島</t>
  </si>
  <si>
    <t>田原　瑠奈</t>
  </si>
  <si>
    <t>荻野　連音</t>
  </si>
  <si>
    <t>佐藤　汐里</t>
  </si>
  <si>
    <t>公益財団法人広島コンベンションビューロー内広島フィルム・コミッション</t>
  </si>
  <si>
    <t>佐藤　亜美</t>
  </si>
  <si>
    <t>安田　芳子</t>
  </si>
  <si>
    <t>吉田　美優</t>
  </si>
  <si>
    <t>ウガス　カロリナ</t>
  </si>
  <si>
    <t>中国電力株式会社</t>
  </si>
  <si>
    <t>川那子　拓也</t>
  </si>
  <si>
    <t>小池　隼人</t>
  </si>
  <si>
    <t>飯田　竜也</t>
  </si>
  <si>
    <t>嶋田　吉孝</t>
  </si>
  <si>
    <t>株式会社朝日新聞社広島総局</t>
  </si>
  <si>
    <t>関口　美菜</t>
  </si>
  <si>
    <t>髙野　日向</t>
  </si>
  <si>
    <t>中山　葵</t>
  </si>
  <si>
    <t>株式会社読売新聞社大阪本社広島総局</t>
  </si>
  <si>
    <t>村井　理晟</t>
  </si>
  <si>
    <t>宮﨑　宏祈</t>
  </si>
  <si>
    <t>永倉　侑花</t>
  </si>
  <si>
    <t>株式会社ドラゴンフライズ</t>
  </si>
  <si>
    <t>岡部　俊</t>
  </si>
  <si>
    <t>清水　安以</t>
  </si>
  <si>
    <t>松井　南優</t>
  </si>
  <si>
    <t>坂上　由佳</t>
  </si>
  <si>
    <t>広島市まんが図書館</t>
  </si>
  <si>
    <t>浅原　優奈</t>
  </si>
  <si>
    <t>髙橋　まりあ</t>
  </si>
  <si>
    <t>有村　優哉</t>
  </si>
  <si>
    <t>厳島神社</t>
  </si>
  <si>
    <t>宇野澤　諄</t>
  </si>
  <si>
    <t>千葉　華弥</t>
  </si>
  <si>
    <t>野口　香穂</t>
  </si>
  <si>
    <t>栗原　愛奈</t>
  </si>
  <si>
    <t>サンフーズ株式会社</t>
  </si>
  <si>
    <t>倉林　美希</t>
  </si>
  <si>
    <t>サトウ　玲奈</t>
  </si>
  <si>
    <t>小山　美優</t>
  </si>
  <si>
    <t>渡辺　桃子</t>
  </si>
  <si>
    <t>ヒロシマピースボランティア</t>
  </si>
  <si>
    <t>千田　美穂</t>
  </si>
  <si>
    <t>柴村　美宇</t>
  </si>
  <si>
    <t>飯沼　愛弥</t>
  </si>
  <si>
    <t>片岡　紗那</t>
  </si>
  <si>
    <t xml:space="preserve">フラワーショップ谷沢楽花園 </t>
  </si>
  <si>
    <t>石井　実莉</t>
  </si>
  <si>
    <t>吉野　美晴</t>
  </si>
  <si>
    <t>田中　里奈</t>
  </si>
  <si>
    <t>鈴木　友梨香</t>
  </si>
  <si>
    <t>株式会社ミカサ</t>
  </si>
  <si>
    <t>加藤　北斗</t>
  </si>
  <si>
    <t>佐野　あゆみ</t>
  </si>
  <si>
    <t>三島　侑芽乃</t>
  </si>
  <si>
    <t>谷澤　春花</t>
  </si>
  <si>
    <t>株式会社シンコー</t>
  </si>
  <si>
    <t>齋藤　克史</t>
  </si>
  <si>
    <t>五十嵐　雅人</t>
  </si>
  <si>
    <t>藤澤　龍太郎</t>
  </si>
  <si>
    <t>海上保安大学校</t>
  </si>
  <si>
    <t>井上　翼</t>
  </si>
  <si>
    <t>加藤　康平</t>
  </si>
  <si>
    <t>吉田　歩夢</t>
  </si>
  <si>
    <t>広島県議会</t>
  </si>
  <si>
    <t>山口　良子</t>
  </si>
  <si>
    <t>伊藤　圭吾</t>
  </si>
  <si>
    <t>前田　江里奈</t>
  </si>
  <si>
    <t>セーラー万年筆株式会社天応工場</t>
  </si>
  <si>
    <t>飯島　彪</t>
  </si>
  <si>
    <t>寺本　龍矢</t>
  </si>
  <si>
    <t>大島　光</t>
  </si>
  <si>
    <t>三村　碧美</t>
  </si>
  <si>
    <t>広島テレビ放送株式会社</t>
  </si>
  <si>
    <t>伊藤　瑛典</t>
  </si>
  <si>
    <t>浅井　萌音</t>
  </si>
  <si>
    <t>須田　琴美</t>
  </si>
  <si>
    <t>とうろう流し実行委員会（広島市中央部商店街振興組合連合会）</t>
  </si>
  <si>
    <t>望月　美紅</t>
  </si>
  <si>
    <t>渡邉　希夏葉</t>
  </si>
  <si>
    <t>岸本　隆</t>
  </si>
  <si>
    <t>株式会社第一学習社</t>
  </si>
  <si>
    <t>永井　大地</t>
  </si>
  <si>
    <t>関根　彩</t>
  </si>
  <si>
    <t>鈴木　花奈</t>
  </si>
  <si>
    <t>川上　友菜</t>
  </si>
  <si>
    <t>尾道市役所</t>
  </si>
  <si>
    <t>廣田　有孝</t>
  </si>
  <si>
    <t>原嶋　浩希</t>
  </si>
  <si>
    <t>鈴木　映麗奈</t>
  </si>
  <si>
    <t>NPO法人工房おのみち帆布</t>
  </si>
  <si>
    <t>比嘉　小花</t>
  </si>
  <si>
    <t>佐藤　瑶莉</t>
  </si>
  <si>
    <t>宮崎　彩夏</t>
  </si>
  <si>
    <t>駒崎　千花</t>
  </si>
  <si>
    <t xml:space="preserve">NPO法人尾道空き家再生プロジェクト </t>
  </si>
  <si>
    <t>柴﨑　竜一</t>
  </si>
  <si>
    <t>秋山　皓史</t>
  </si>
  <si>
    <t>岡野　紗弥</t>
  </si>
  <si>
    <t>陣野　陸登</t>
  </si>
  <si>
    <t>株式会社ONOMICHI　U2</t>
  </si>
  <si>
    <t>生井　瑠々</t>
  </si>
  <si>
    <t>原嶌　晃大</t>
  </si>
  <si>
    <t>北村　里央奈</t>
  </si>
  <si>
    <t>原田　永遠</t>
  </si>
  <si>
    <t>小川　珠莉</t>
  </si>
  <si>
    <t>陸上自衛隊　海田市駐屯地</t>
  </si>
  <si>
    <t>平野　竜雅</t>
  </si>
  <si>
    <t>大谷　文弥</t>
  </si>
  <si>
    <t>広島女学院高校</t>
  </si>
  <si>
    <t>稲村　佳子</t>
  </si>
  <si>
    <t>古谷　美羽</t>
  </si>
  <si>
    <t>根岸　綾香</t>
  </si>
  <si>
    <t>八文字　美優</t>
  </si>
  <si>
    <t>株式会社エディオン広島本店</t>
  </si>
  <si>
    <t>三宅　将太</t>
  </si>
  <si>
    <t>石川　亮</t>
  </si>
  <si>
    <t>堤谷　怜加</t>
  </si>
  <si>
    <t>嘉島　蓮</t>
  </si>
  <si>
    <t>株式会社B-on</t>
  </si>
  <si>
    <t>染井　勝吾</t>
  </si>
  <si>
    <t>野村　一颯</t>
  </si>
  <si>
    <t>松本　瑠偉</t>
  </si>
  <si>
    <t>金子　絢音</t>
  </si>
  <si>
    <t>茂呂　亮佑</t>
  </si>
  <si>
    <t>尾道市立大学</t>
  </si>
  <si>
    <t>紺野　美憂</t>
  </si>
  <si>
    <t>平林　莉奈</t>
  </si>
  <si>
    <t>牧野　未結</t>
  </si>
  <si>
    <t>小林　百花</t>
  </si>
  <si>
    <t>株式会社ヤマサキ西風新都工場</t>
  </si>
  <si>
    <t>三柴　萌絵</t>
  </si>
  <si>
    <t>大野　みく</t>
  </si>
  <si>
    <t>川合　優羽</t>
  </si>
  <si>
    <t>木下　月</t>
  </si>
  <si>
    <t>髙橋　真奈</t>
  </si>
  <si>
    <t>株式会社やまだ屋おおのファクトリー</t>
  </si>
  <si>
    <t>真子　香澄</t>
  </si>
  <si>
    <t>石川　詩織</t>
  </si>
  <si>
    <t>大熊　成美</t>
  </si>
  <si>
    <t>関根　萌恵</t>
  </si>
  <si>
    <t>広島交響楽団</t>
  </si>
  <si>
    <t>菅野　梨奈</t>
  </si>
  <si>
    <t>天野　佳奈</t>
  </si>
  <si>
    <t>米山　智美</t>
  </si>
  <si>
    <t>株式会社佐久間海産商会</t>
  </si>
  <si>
    <t>山岸　航</t>
  </si>
  <si>
    <t>小島　帆乃夏</t>
  </si>
  <si>
    <t>長島　龍之心</t>
  </si>
  <si>
    <t>野川　秀太</t>
  </si>
  <si>
    <t>株式会社ウィズリンク</t>
  </si>
  <si>
    <t>鈴木　大輝</t>
  </si>
  <si>
    <t>原田　拓真</t>
  </si>
  <si>
    <t>松田　光貴</t>
  </si>
  <si>
    <t>氏名</t>
  </si>
  <si>
    <t>副班長・写真係</t>
  </si>
  <si>
    <t>班長・写真係</t>
  </si>
  <si>
    <t>副班長・報告集係</t>
  </si>
  <si>
    <t>エリア</t>
  </si>
  <si>
    <t>広島東</t>
  </si>
  <si>
    <t>広島南</t>
  </si>
  <si>
    <t>広島北</t>
  </si>
  <si>
    <t>廿日市</t>
  </si>
  <si>
    <t>広島中央</t>
  </si>
  <si>
    <t>呉</t>
  </si>
  <si>
    <t>尾道</t>
  </si>
  <si>
    <t>写真係</t>
  </si>
  <si>
    <t>報告集係</t>
  </si>
  <si>
    <t>－</t>
  </si>
  <si>
    <t>太田　将矢</t>
  </si>
  <si>
    <t>副班長</t>
  </si>
  <si>
    <t>写真係・報告集係</t>
  </si>
  <si>
    <t>事業所番号</t>
  </si>
  <si>
    <t>事業所名</t>
  </si>
  <si>
    <t>担当者部署</t>
  </si>
  <si>
    <t>730-8670</t>
  </si>
  <si>
    <t>安芸郡府中町新地3-1</t>
  </si>
  <si>
    <t>総務・法務室 総務・コミュニティグループ アシスタントマネージャー</t>
  </si>
  <si>
    <t>732-8501</t>
  </si>
  <si>
    <t>広島市南区南蟹屋二丁目3番1号</t>
  </si>
  <si>
    <t>総務グループ長</t>
  </si>
  <si>
    <t>730-8610</t>
  </si>
  <si>
    <t>広島市中区東千田町2-9-29</t>
  </si>
  <si>
    <t xml:space="preserve">総務部総務課　　　　 </t>
  </si>
  <si>
    <t>731-0143</t>
  </si>
  <si>
    <t>広島市安佐南区長楽寺2-12-1</t>
  </si>
  <si>
    <t>総務課</t>
  </si>
  <si>
    <t>733-0833</t>
  </si>
  <si>
    <t>広島市西区商工センター7丁目4-5</t>
  </si>
  <si>
    <t>ご案内課</t>
  </si>
  <si>
    <t>広島市南区仁保３丁目１?４</t>
  </si>
  <si>
    <t>かき船かなわ女将</t>
  </si>
  <si>
    <t>730-0011</t>
  </si>
  <si>
    <t>広島市中区基町21番1号</t>
  </si>
  <si>
    <t>主任</t>
  </si>
  <si>
    <t>730-8586</t>
  </si>
  <si>
    <t>広島市中区国泰寺町一丁目6番34号</t>
  </si>
  <si>
    <t>観光政策部観光プロモーション担当主事</t>
  </si>
  <si>
    <t>730-8510</t>
  </si>
  <si>
    <t>広島市中区基町5-44</t>
  </si>
  <si>
    <t>地域振興担当部長</t>
  </si>
  <si>
    <t>730-0036</t>
  </si>
  <si>
    <t>広島市中区袋町6-36</t>
  </si>
  <si>
    <t>教頭</t>
  </si>
  <si>
    <t>730-0811</t>
  </si>
  <si>
    <t>広島市中区中島町1-2</t>
  </si>
  <si>
    <t>学芸課主事</t>
  </si>
  <si>
    <t>734-0011</t>
  </si>
  <si>
    <t>広島市南区宇品海岸1丁目13番26号</t>
  </si>
  <si>
    <t>事務局次長</t>
  </si>
  <si>
    <t>734-8553</t>
  </si>
  <si>
    <t>広島市南区霞1丁目2番3号</t>
  </si>
  <si>
    <t>付属被ばく資料調査解析部助教</t>
  </si>
  <si>
    <t xml:space="preserve">広島市中区基町21番2号 </t>
  </si>
  <si>
    <t>総務部長</t>
  </si>
  <si>
    <t>734-8515</t>
  </si>
  <si>
    <t>広島市南区宇品海岸一丁目13番13号</t>
  </si>
  <si>
    <t>一般管理部長</t>
  </si>
  <si>
    <t xml:space="preserve">730-0021 </t>
  </si>
  <si>
    <t>広島県広島市中区胡町６?２６</t>
  </si>
  <si>
    <t>人事部次長</t>
  </si>
  <si>
    <t>737-0027</t>
  </si>
  <si>
    <t>呉市昭和町2番1号</t>
  </si>
  <si>
    <t>管理部人事グループ</t>
  </si>
  <si>
    <t>呉市昭和町９?１</t>
  </si>
  <si>
    <t>総務部副部長</t>
  </si>
  <si>
    <t>737-8501</t>
  </si>
  <si>
    <t>呉市中央4丁目1番6号</t>
  </si>
  <si>
    <t>総務課主査</t>
  </si>
  <si>
    <t>732-0815</t>
  </si>
  <si>
    <t>広島市南区比治山公園5-2</t>
  </si>
  <si>
    <t>事務局広報出版室</t>
  </si>
  <si>
    <t>730-0014</t>
  </si>
  <si>
    <t xml:space="preserve">広島市中区上幟町８?３０ </t>
  </si>
  <si>
    <t>牧師</t>
  </si>
  <si>
    <t xml:space="preserve">730-8619 </t>
  </si>
  <si>
    <t>広島市中区千田町１丁目9番6号</t>
  </si>
  <si>
    <t>社会課課長補佐</t>
  </si>
  <si>
    <t>730-8661</t>
  </si>
  <si>
    <t>広島市中区南吉島二丁目1番53号</t>
  </si>
  <si>
    <t>広報</t>
  </si>
  <si>
    <t>730-8672</t>
  </si>
  <si>
    <t>広島市中区大手町2-11-10</t>
  </si>
  <si>
    <t>広報・事業部（広報）副部長</t>
  </si>
  <si>
    <t>730-8677</t>
  </si>
  <si>
    <t>広島市中区土橋町7-1</t>
  </si>
  <si>
    <t>ヒロシマ平和メディアセンター長兼編集部長</t>
  </si>
  <si>
    <t>730-0802</t>
  </si>
  <si>
    <t>広島市中区紙屋町2-2-12　信和広島ビル8F</t>
  </si>
  <si>
    <t>取締役営業企画部長</t>
  </si>
  <si>
    <t xml:space="preserve">730-0811 </t>
  </si>
  <si>
    <t>広島市中区中島町1-1　平和記念公園レストハウス内</t>
  </si>
  <si>
    <t>観光交流・フィルムコミッション担当課長</t>
  </si>
  <si>
    <t>730-8701</t>
  </si>
  <si>
    <t>広島市中区小町4-33</t>
  </si>
  <si>
    <t>広報部門・CSR総括グループ</t>
  </si>
  <si>
    <t>730-0017</t>
  </si>
  <si>
    <t>広島市中区鉄砲町10-12 広島鉄砲町ビル４階</t>
  </si>
  <si>
    <t>総局長</t>
  </si>
  <si>
    <t>730-0042</t>
  </si>
  <si>
    <t>広島市中区国泰寺町1-3-20</t>
  </si>
  <si>
    <t>730-0013</t>
  </si>
  <si>
    <t>広島市中区八丁堀１１?８ ７Ｆ</t>
  </si>
  <si>
    <t>広島市南区比治山公園1番4号</t>
  </si>
  <si>
    <t>739-0588</t>
  </si>
  <si>
    <t>廿日市市宮島町1-1</t>
  </si>
  <si>
    <t>文化課権祢宜</t>
  </si>
  <si>
    <t>734-0013</t>
  </si>
  <si>
    <t>広島市南区出島1丁目26番1号</t>
  </si>
  <si>
    <t>お好み焼き担当係長</t>
  </si>
  <si>
    <t>広島市中区中島町1番2号　広島平和資料館啓発課気付</t>
  </si>
  <si>
    <t>土曜日グループ</t>
  </si>
  <si>
    <t>730-0051</t>
  </si>
  <si>
    <t>広島市中区大手町５－５－６</t>
  </si>
  <si>
    <t>731-3362</t>
  </si>
  <si>
    <t>広島市安佐北区安佐町久地1番地</t>
  </si>
  <si>
    <t>新規事業準備室</t>
  </si>
  <si>
    <t>732-0802</t>
  </si>
  <si>
    <t>広島市南区大州5-7-21</t>
  </si>
  <si>
    <t>経営管理本部総務部秘書課長</t>
  </si>
  <si>
    <t xml:space="preserve">737-8512 </t>
  </si>
  <si>
    <t>呉市若葉町５番１号</t>
  </si>
  <si>
    <t>事務局総務課人事係</t>
  </si>
  <si>
    <t>730-8509</t>
  </si>
  <si>
    <t>広島市中区基町10-52</t>
  </si>
  <si>
    <t>秘書課長</t>
  </si>
  <si>
    <t>737-0883</t>
  </si>
  <si>
    <t>呉市天応西条2-1-63</t>
  </si>
  <si>
    <t>総務課長</t>
  </si>
  <si>
    <t>730-8575</t>
  </si>
  <si>
    <t>広島市中区中町6番6号</t>
  </si>
  <si>
    <t>総務局総務人事部</t>
  </si>
  <si>
    <t>730-0029</t>
  </si>
  <si>
    <t>広島市中区三川町3-12並木カール６Ｆ</t>
  </si>
  <si>
    <t>実行委員</t>
  </si>
  <si>
    <t>733‐8521　</t>
  </si>
  <si>
    <t>広島市西区横川新町7-14</t>
  </si>
  <si>
    <t>総務部社長室課長代理</t>
  </si>
  <si>
    <t>722-8501</t>
  </si>
  <si>
    <t>尾道市久保１丁目１５?１</t>
  </si>
  <si>
    <t>観光課観光係専門員</t>
  </si>
  <si>
    <t>722-0035</t>
  </si>
  <si>
    <t>尾道市土堂2-1-16</t>
  </si>
  <si>
    <t>理事長</t>
  </si>
  <si>
    <t>尾道市三軒家町3-23</t>
  </si>
  <si>
    <t>代表理事</t>
  </si>
  <si>
    <t xml:space="preserve">722-0037 </t>
  </si>
  <si>
    <t>尾道市西御所町5-11</t>
  </si>
  <si>
    <t>取締役副社長兼マーケティング＆コミュニケーション部統括</t>
  </si>
  <si>
    <t>736-8502</t>
  </si>
  <si>
    <t>安芸郡海田町寿町２番１号</t>
  </si>
  <si>
    <t>730-0014　　　</t>
  </si>
  <si>
    <t>広島市中区上幟町11-32</t>
  </si>
  <si>
    <t>グローバル教育推進部署名実行委員会担当</t>
  </si>
  <si>
    <t>730-8620</t>
  </si>
  <si>
    <t>広島市中区紙屋町2丁目1番18号</t>
  </si>
  <si>
    <t>企画課マネージャー</t>
  </si>
  <si>
    <t>738-0035　　</t>
  </si>
  <si>
    <t>廿日市市宮園3丁目2-8</t>
  </si>
  <si>
    <t>代表取締役</t>
  </si>
  <si>
    <t>722-8506</t>
  </si>
  <si>
    <t>尾道市久山田町1600番地2</t>
  </si>
  <si>
    <t>企画広報室</t>
  </si>
  <si>
    <t>731-3168</t>
  </si>
  <si>
    <t>広島市安佐南区伴南2-5-19</t>
  </si>
  <si>
    <t>製造物流部</t>
  </si>
  <si>
    <t>739-0443</t>
  </si>
  <si>
    <t>廿日市市沖塩屋2-10-52</t>
  </si>
  <si>
    <t>営業部営業本部マネージャー</t>
  </si>
  <si>
    <t>730-0842</t>
  </si>
  <si>
    <t>広島市中区舟入中町9-12舟入信愛ビル3Ｆ</t>
  </si>
  <si>
    <t>事業部課長補佐</t>
  </si>
  <si>
    <t>739-0411</t>
  </si>
  <si>
    <t>広島県廿日市市宮島口1丁目1番13号</t>
  </si>
  <si>
    <t xml:space="preserve">広島市安佐南区伴南1丁目5番30-2号 </t>
  </si>
  <si>
    <t>総務人事部グループリーダー</t>
  </si>
  <si>
    <t>担当者名</t>
  </si>
  <si>
    <t>槙本　圭介</t>
  </si>
  <si>
    <t>髙橋　富男</t>
  </si>
  <si>
    <t>戸津川　大悟</t>
  </si>
  <si>
    <t>札場　博之</t>
  </si>
  <si>
    <t>藪植　利佳</t>
  </si>
  <si>
    <t>山本　直子</t>
  </si>
  <si>
    <t>秋政　久裕</t>
  </si>
  <si>
    <t>原　翔一郎</t>
  </si>
  <si>
    <t>下平　雅文</t>
  </si>
  <si>
    <t>皆戸　雅子</t>
  </si>
  <si>
    <t>谷本　真由美</t>
  </si>
  <si>
    <t>三好　晃子</t>
  </si>
  <si>
    <t>久保田　明子</t>
  </si>
  <si>
    <t>潮　康史</t>
  </si>
  <si>
    <t>油目　剛</t>
  </si>
  <si>
    <t>木原　章太朗</t>
  </si>
  <si>
    <t>中岡　賢吾</t>
  </si>
  <si>
    <t>羽柴　和彦</t>
  </si>
  <si>
    <t>橋本　優子</t>
  </si>
  <si>
    <t>堀向　玲子</t>
  </si>
  <si>
    <t>向井　希夫</t>
  </si>
  <si>
    <t>濵野　雅彦</t>
  </si>
  <si>
    <t>福田　順子</t>
  </si>
  <si>
    <t>八木　智一</t>
  </si>
  <si>
    <t>岩崎　誠</t>
  </si>
  <si>
    <t>浅利　政宏</t>
  </si>
  <si>
    <t>沖元　英典</t>
  </si>
  <si>
    <t>秋山　岳人</t>
  </si>
  <si>
    <t>副島　英樹</t>
  </si>
  <si>
    <t>秦　重信</t>
  </si>
  <si>
    <t>藤田　祥仁</t>
  </si>
  <si>
    <t>児玉　博史</t>
  </si>
  <si>
    <t>藤井　幹也</t>
  </si>
  <si>
    <t>板垣　利隆</t>
  </si>
  <si>
    <t>熊本真貴子</t>
  </si>
  <si>
    <t>谷沢　隆夫</t>
  </si>
  <si>
    <t>岡原　瑞穂</t>
  </si>
  <si>
    <t>釋迦郡　一正</t>
  </si>
  <si>
    <t>竹内　翔太郎</t>
  </si>
  <si>
    <t>池田　克輝</t>
  </si>
  <si>
    <t>岡田　祐典</t>
  </si>
  <si>
    <t>福永　美香</t>
  </si>
  <si>
    <t>若狭　利康</t>
  </si>
  <si>
    <t>石原　貞美</t>
  </si>
  <si>
    <t>岩田　勉</t>
  </si>
  <si>
    <t>田口　慈子</t>
  </si>
  <si>
    <t>豊田　雅子</t>
  </si>
  <si>
    <t>井上　善文</t>
  </si>
  <si>
    <t>重松　純</t>
  </si>
  <si>
    <t>田村　淳</t>
  </si>
  <si>
    <t>中村　考宏</t>
  </si>
  <si>
    <t>森下　育哉</t>
  </si>
  <si>
    <t>中本　敬</t>
  </si>
  <si>
    <t>中曽　真</t>
  </si>
  <si>
    <t>宇津志　忠章</t>
  </si>
  <si>
    <t>佐久間　亘</t>
  </si>
  <si>
    <t xml:space="preserve"> 東 幸作</t>
  </si>
  <si>
    <t>事業所住所</t>
  </si>
  <si>
    <t>年組番</t>
  </si>
  <si>
    <t>生徒</t>
  </si>
  <si>
    <t>役割</t>
  </si>
  <si>
    <t>氏名</t>
  </si>
  <si>
    <t>エリア名</t>
  </si>
  <si>
    <t>－</t>
  </si>
  <si>
    <t>事業所→観光</t>
  </si>
  <si>
    <t>観光→観光</t>
  </si>
  <si>
    <t>観光→ホテル</t>
  </si>
  <si>
    <t>事業所</t>
  </si>
  <si>
    <t>ホテル</t>
  </si>
  <si>
    <t>ＪＲ在来線</t>
  </si>
  <si>
    <t>新幹線</t>
  </si>
  <si>
    <t>広電</t>
  </si>
  <si>
    <t>バス</t>
  </si>
  <si>
    <t>バス</t>
  </si>
  <si>
    <t>タクシー</t>
  </si>
  <si>
    <t>徒歩</t>
  </si>
  <si>
    <t>移動種別</t>
  </si>
  <si>
    <t>交通手段</t>
  </si>
  <si>
    <t>アストラムライン</t>
  </si>
  <si>
    <t>観光地</t>
  </si>
  <si>
    <t>発時刻</t>
  </si>
  <si>
    <t>着時刻</t>
  </si>
  <si>
    <t>移動に関するもの</t>
  </si>
  <si>
    <t>調査・見学等に関するもの</t>
  </si>
  <si>
    <t>発駅
（停留所）</t>
  </si>
  <si>
    <t>着駅
（停留所）</t>
  </si>
  <si>
    <t>開始
時刻</t>
  </si>
  <si>
    <t>終了
時刻</t>
  </si>
  <si>
    <t>種別</t>
  </si>
  <si>
    <t>エリア</t>
  </si>
  <si>
    <t>一人あたり
運賃</t>
  </si>
  <si>
    <t>一人あたり
運賃合計</t>
  </si>
  <si>
    <r>
      <t>*</t>
    </r>
    <r>
      <rPr>
        <sz val="9"/>
        <rFont val="明朝"/>
        <family val="1"/>
      </rPr>
      <t>タクシーのみ</t>
    </r>
    <r>
      <rPr>
        <sz val="11"/>
        <rFont val="明朝"/>
        <family val="1"/>
      </rPr>
      <t xml:space="preserve">
運賃合計</t>
    </r>
  </si>
  <si>
    <t>尾道</t>
  </si>
  <si>
    <t>福山駅</t>
  </si>
  <si>
    <t>尾道駅</t>
  </si>
  <si>
    <t>おのみち帆布</t>
  </si>
  <si>
    <t>千光寺</t>
  </si>
  <si>
    <t>千光寺</t>
  </si>
  <si>
    <t>千光寺</t>
  </si>
  <si>
    <t>広島駅</t>
  </si>
  <si>
    <t>紙屋町東駅</t>
  </si>
  <si>
    <t>紙屋町東駅</t>
  </si>
  <si>
    <t>ひろしま国際ホテル</t>
  </si>
  <si>
    <t>ホテルサンルート広島</t>
  </si>
  <si>
    <t>事業所名
観光地名</t>
  </si>
  <si>
    <t>ボランティア担当者番号</t>
  </si>
  <si>
    <t>ボランティア氏名</t>
  </si>
  <si>
    <t>エリア番号</t>
  </si>
  <si>
    <t>呉</t>
  </si>
  <si>
    <t>廿日市</t>
  </si>
  <si>
    <t>広島北</t>
  </si>
  <si>
    <t>広島東</t>
  </si>
  <si>
    <t>広島南</t>
  </si>
  <si>
    <t>広島中央</t>
  </si>
  <si>
    <t>○○○○</t>
  </si>
  <si>
    <t>ボランティア
番号・氏名</t>
  </si>
  <si>
    <r>
      <t>・ 「事業所番号」を入力すると，エリア，事業所名，ボランティア番号・氏名，事業所住所，生徒が自動的に入力されます。
・ 「種別」，「交通手段」はリストから選んで下さい。
・ ホテルは，1～3組がホテルサンルート広島，4～6組がひろしま国際ホテルです。両ホテル間の移動は原則として徒歩でお願いします。
・ タクシーを利用する場合の一人あたりの運賃は，運賃合計（2台ならば2台の運賃合計）を</t>
    </r>
    <r>
      <rPr>
        <b/>
        <u val="single"/>
        <sz val="11"/>
        <rFont val="明朝"/>
        <family val="1"/>
      </rPr>
      <t>生徒と大学生ボランティアの合計人数で割り</t>
    </r>
    <r>
      <rPr>
        <sz val="11"/>
        <rFont val="明朝"/>
        <family val="1"/>
      </rPr>
      <t>，小数第１位を四捨五入して下さい。一人あたり運賃に入力する計算式は，=round(運賃合計/合計人数,0)となります。</t>
    </r>
  </si>
  <si>
    <t>吉浦駅</t>
  </si>
  <si>
    <t>吉浦駅前</t>
  </si>
  <si>
    <t>海上保安大学校</t>
  </si>
  <si>
    <t>池の浦</t>
  </si>
  <si>
    <t>吉浦駅前</t>
  </si>
  <si>
    <t>原爆ドーム前駅</t>
  </si>
  <si>
    <t>原爆ドーム・平和記念公園</t>
  </si>
  <si>
    <t>平和記念公園</t>
  </si>
  <si>
    <t>ホテルルートイン広島</t>
  </si>
  <si>
    <t>730-0035</t>
  </si>
  <si>
    <t>生徒訪問先郵便番号</t>
  </si>
  <si>
    <t>生徒訪問先住所</t>
  </si>
  <si>
    <t>合流→事業所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</si>
</sst>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明朝"/>
      <family val="1"/>
    </font>
    <font>
      <b/>
      <sz val="16"/>
      <name val="明朝"/>
      <family val="1"/>
    </font>
    <font>
      <sz val="9"/>
      <name val="明朝"/>
      <family val="1"/>
    </font>
    <font>
      <b/>
      <u val="single"/>
      <sz val="11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21" borderId="0" xfId="0" applyFont="1" applyFill="1" applyAlignment="1">
      <alignment vertical="center"/>
    </xf>
    <xf numFmtId="0" fontId="3" fillId="21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176" fontId="3" fillId="0" borderId="24" xfId="0" applyNumberFormat="1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11" borderId="22" xfId="0" applyFont="1" applyFill="1" applyBorder="1" applyAlignment="1">
      <alignment vertical="center" shrinkToFit="1"/>
    </xf>
    <xf numFmtId="0" fontId="3" fillId="11" borderId="11" xfId="0" applyFont="1" applyFill="1" applyBorder="1" applyAlignment="1">
      <alignment vertical="center" shrinkToFit="1"/>
    </xf>
    <xf numFmtId="176" fontId="3" fillId="11" borderId="11" xfId="0" applyNumberFormat="1" applyFont="1" applyFill="1" applyBorder="1" applyAlignment="1">
      <alignment vertical="center" shrinkToFit="1"/>
    </xf>
    <xf numFmtId="0" fontId="3" fillId="11" borderId="11" xfId="0" applyFont="1" applyFill="1" applyBorder="1" applyAlignment="1">
      <alignment horizontal="center" vertical="center" shrinkToFit="1"/>
    </xf>
    <xf numFmtId="0" fontId="3" fillId="11" borderId="12" xfId="0" applyFont="1" applyFill="1" applyBorder="1" applyAlignment="1">
      <alignment vertical="center" shrinkToFit="1"/>
    </xf>
    <xf numFmtId="0" fontId="3" fillId="0" borderId="2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24" fillId="0" borderId="10" xfId="0" applyFont="1" applyBorder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3" fillId="7" borderId="30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35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21" borderId="15" xfId="0" applyFont="1" applyFill="1" applyBorder="1" applyAlignment="1">
      <alignment horizontal="center" vertical="center" wrapText="1" shrinkToFit="1"/>
    </xf>
    <xf numFmtId="0" fontId="3" fillId="21" borderId="17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21" borderId="38" xfId="0" applyFont="1" applyFill="1" applyBorder="1" applyAlignment="1">
      <alignment horizontal="center" vertical="center"/>
    </xf>
    <xf numFmtId="0" fontId="3" fillId="21" borderId="39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40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21</xdr:row>
      <xdr:rowOff>57150</xdr:rowOff>
    </xdr:from>
    <xdr:to>
      <xdr:col>12</xdr:col>
      <xdr:colOff>1762125</xdr:colOff>
      <xdr:row>26</xdr:row>
      <xdr:rowOff>171450</xdr:rowOff>
    </xdr:to>
    <xdr:sp>
      <xdr:nvSpPr>
        <xdr:cNvPr id="1" name="AutoShape 5"/>
        <xdr:cNvSpPr>
          <a:spLocks/>
        </xdr:cNvSpPr>
      </xdr:nvSpPr>
      <xdr:spPr>
        <a:xfrm>
          <a:off x="8039100" y="5867400"/>
          <a:ext cx="2266950" cy="1304925"/>
        </a:xfrm>
        <a:prstGeom prst="wedgeEllipseCallout">
          <a:avLst>
            <a:gd name="adj1" fmla="val -37634"/>
            <a:gd name="adj2" fmla="val -60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列車の時刻はこれで変わらない。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新幹線の乗車券は不要。自由席特急券のみ計上。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B1" sqref="B1"/>
    </sheetView>
  </sheetViews>
  <sheetFormatPr defaultColWidth="9.00390625" defaultRowHeight="22.5" customHeight="1"/>
  <cols>
    <col min="1" max="1" width="12.125" style="1" customWidth="1"/>
    <col min="2" max="2" width="12.75390625" style="1" customWidth="1"/>
    <col min="3" max="3" width="7.50390625" style="1" customWidth="1"/>
    <col min="4" max="4" width="12.75390625" style="1" customWidth="1"/>
    <col min="5" max="5" width="3.125" style="1" customWidth="1"/>
    <col min="6" max="6" width="7.50390625" style="1" customWidth="1"/>
    <col min="7" max="9" width="12.75390625" style="1" customWidth="1"/>
    <col min="10" max="10" width="7.50390625" style="1" customWidth="1"/>
    <col min="11" max="11" width="3.125" style="1" customWidth="1"/>
    <col min="12" max="12" width="7.50390625" style="1" customWidth="1"/>
    <col min="13" max="13" width="26.50390625" style="1" customWidth="1"/>
    <col min="14" max="14" width="12.75390625" style="1" customWidth="1"/>
    <col min="15" max="16384" width="9.00390625" style="1" customWidth="1"/>
  </cols>
  <sheetData>
    <row r="1" spans="1:13" ht="37.5" customHeight="1">
      <c r="A1" s="20" t="s">
        <v>304</v>
      </c>
      <c r="B1" s="48"/>
      <c r="C1" s="20" t="s">
        <v>558</v>
      </c>
      <c r="D1" s="67">
        <f>IF($B$1&lt;&gt;"",VLOOKUP($B$1,'名簿'!$A$3:$V$60,2,FALSE),"")</f>
      </c>
      <c r="E1" s="68"/>
      <c r="F1" s="69"/>
      <c r="G1" s="21" t="s">
        <v>560</v>
      </c>
      <c r="H1" s="67" t="str">
        <f>SUM(H14:H28)&amp;"円"</f>
        <v>0円</v>
      </c>
      <c r="I1" s="68"/>
      <c r="J1" s="69"/>
      <c r="K1" s="80" t="s">
        <v>585</v>
      </c>
      <c r="L1" s="81"/>
      <c r="M1" s="18">
        <f>IF(B1&gt;0,VLOOKUP(B1,'名簿'!$A$3:$Y$60,24,FALSE)&amp;" "&amp;VLOOKUP(B1,'名簿'!$A$3:$Y$60,25,FALSE),"")</f>
      </c>
    </row>
    <row r="2" spans="1:16" ht="22.5" customHeight="1">
      <c r="A2" s="20" t="s">
        <v>305</v>
      </c>
      <c r="B2" s="82">
        <f>IF(B1&lt;&gt;"",VLOOKUP($B$1,'名簿'!$A$3:$V$60,3,FALSE),"")</f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4"/>
      <c r="O2" s="4"/>
      <c r="P2" s="4"/>
    </row>
    <row r="3" spans="1:16" ht="22.5" customHeight="1">
      <c r="A3" s="20" t="s">
        <v>526</v>
      </c>
      <c r="B3" s="82" t="str">
        <f>IF($B$1&lt;&gt;"",VLOOKUP($B$1,'名簿'!$A$3:$V$60,4,FALSE),"")&amp;"  "&amp;IF($B$1&lt;&gt;"",VLOOKUP($B$1,'名簿'!$A$3:$V$60,5,FALSE),"")</f>
        <v>  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4"/>
      <c r="O3" s="4"/>
      <c r="P3" s="4"/>
    </row>
    <row r="4" spans="1:16" ht="11.25" customHeight="1">
      <c r="A4" s="36"/>
      <c r="B4" s="31"/>
      <c r="C4" s="32"/>
      <c r="D4" s="32"/>
      <c r="E4" s="32"/>
      <c r="F4" s="32"/>
      <c r="G4" s="33"/>
      <c r="H4" s="34"/>
      <c r="I4" s="35"/>
      <c r="J4" s="35"/>
      <c r="K4" s="35"/>
      <c r="L4" s="35"/>
      <c r="M4" s="35"/>
      <c r="N4" s="4"/>
      <c r="O4" s="4"/>
      <c r="P4" s="4"/>
    </row>
    <row r="5" spans="1:14" ht="22.5" customHeight="1">
      <c r="A5" s="66" t="s">
        <v>528</v>
      </c>
      <c r="B5" s="29" t="s">
        <v>529</v>
      </c>
      <c r="C5" s="30" t="s">
        <v>527</v>
      </c>
      <c r="D5" s="30" t="s">
        <v>530</v>
      </c>
      <c r="E5" s="85" t="s">
        <v>537</v>
      </c>
      <c r="F5" s="85"/>
      <c r="G5" s="86"/>
      <c r="H5" s="27"/>
      <c r="I5" s="59" t="s">
        <v>586</v>
      </c>
      <c r="J5" s="60"/>
      <c r="K5" s="60"/>
      <c r="L5" s="60"/>
      <c r="M5" s="61"/>
      <c r="N5" s="3"/>
    </row>
    <row r="6" spans="1:13" ht="22.5" customHeight="1">
      <c r="A6" s="66"/>
      <c r="B6" s="39">
        <f>IF($B$1&lt;&gt;"",VLOOKUP($B$1,'名簿'!$A$3:$V$60,10,FALSE),"")</f>
      </c>
      <c r="C6" s="49">
        <f>IF($B$1&lt;&gt;"",VLOOKUP($B$1,'名簿'!$A$3:$V$60,8,FALSE),"")</f>
      </c>
      <c r="D6" s="37">
        <f>IF($B$1&lt;&gt;"",VLOOKUP($B$1,'名簿'!$A$3:$V$60,9,FALSE),"")</f>
      </c>
      <c r="E6" s="91" t="e">
        <f>IF(B6&lt;&gt;"－",IF(C6-2000&lt;400,"ホテルサンルート広島","ひろしま国際ホテル"),"－")</f>
        <v>#VALUE!</v>
      </c>
      <c r="F6" s="91"/>
      <c r="G6" s="92"/>
      <c r="H6" s="28"/>
      <c r="I6" s="62"/>
      <c r="J6" s="75"/>
      <c r="K6" s="75"/>
      <c r="L6" s="75"/>
      <c r="M6" s="76"/>
    </row>
    <row r="7" spans="1:13" ht="22.5" customHeight="1">
      <c r="A7" s="66"/>
      <c r="B7" s="40">
        <f>IF($B$1&lt;&gt;"",VLOOKUP($B$1,'名簿'!$A$3:$V$60,13,FALSE),"")</f>
      </c>
      <c r="C7" s="50">
        <f>IF($B$1&lt;&gt;"",VLOOKUP($B$1,'名簿'!$A$3:$V$60,11,FALSE),"")</f>
      </c>
      <c r="D7" s="38">
        <f>IF($B$1&lt;&gt;"",VLOOKUP($B$1,'名簿'!$A$3:$V$60,12,FALSE),"")</f>
      </c>
      <c r="E7" s="89" t="e">
        <f>IF(B7&lt;&gt;"－",IF(C7-2000&lt;400,"ホテルサンルート広島","ひろしま国際ホテル"),"－")</f>
        <v>#VALUE!</v>
      </c>
      <c r="F7" s="89"/>
      <c r="G7" s="90"/>
      <c r="H7" s="28"/>
      <c r="I7" s="62"/>
      <c r="J7" s="75"/>
      <c r="K7" s="75"/>
      <c r="L7" s="75"/>
      <c r="M7" s="76"/>
    </row>
    <row r="8" spans="1:13" ht="22.5" customHeight="1">
      <c r="A8" s="66"/>
      <c r="B8" s="40">
        <f>IF($B$1&lt;&gt;"",VLOOKUP($B$1,'名簿'!$A$3:$V$60,16,FALSE),"")</f>
      </c>
      <c r="C8" s="50">
        <f>IF($B$1&lt;&gt;"",VLOOKUP($B$1,'名簿'!$A$3:$V$60,14,FALSE),"")</f>
      </c>
      <c r="D8" s="38">
        <f>IF($B$1&lt;&gt;"",VLOOKUP($B$1,'名簿'!$A$3:$V$60,15,FALSE),"")</f>
      </c>
      <c r="E8" s="89" t="e">
        <f>IF(B8&lt;&gt;"－",IF(C8-2000&lt;400,"ホテルサンルート広島","ひろしま国際ホテル"),"－")</f>
        <v>#VALUE!</v>
      </c>
      <c r="F8" s="89"/>
      <c r="G8" s="90"/>
      <c r="H8" s="28"/>
      <c r="I8" s="62"/>
      <c r="J8" s="75"/>
      <c r="K8" s="75"/>
      <c r="L8" s="75"/>
      <c r="M8" s="76"/>
    </row>
    <row r="9" spans="1:13" ht="22.5" customHeight="1">
      <c r="A9" s="66"/>
      <c r="B9" s="40">
        <f>IF($B$1&lt;&gt;"",VLOOKUP($B$1,'名簿'!$A$3:$V$60,19,FALSE),"")</f>
      </c>
      <c r="C9" s="50">
        <f>IF($B$1&lt;&gt;"",VLOOKUP($B$1,'名簿'!$A$3:$V$60,17,FALSE),"")</f>
      </c>
      <c r="D9" s="38">
        <f>IF($B$1&lt;&gt;"",VLOOKUP($B$1,'名簿'!$A$3:$V$60,18,FALSE),"")</f>
      </c>
      <c r="E9" s="89" t="e">
        <f>IF(B9&lt;&gt;"－",IF(C9-2000&lt;400,"ホテルサンルート広島","ひろしま国際ホテル"),"－")</f>
        <v>#VALUE!</v>
      </c>
      <c r="F9" s="89"/>
      <c r="G9" s="90"/>
      <c r="H9" s="28"/>
      <c r="I9" s="62"/>
      <c r="J9" s="75"/>
      <c r="K9" s="75"/>
      <c r="L9" s="75"/>
      <c r="M9" s="76"/>
    </row>
    <row r="10" spans="1:13" ht="22.5" customHeight="1">
      <c r="A10" s="66"/>
      <c r="B10" s="51">
        <f>IF($B$1&lt;&gt;"",VLOOKUP($B$1,'名簿'!$A$3:$V$60,22,FALSE),"")</f>
      </c>
      <c r="C10" s="53">
        <f>IF($B$1&lt;&gt;"",VLOOKUP($B$1,'名簿'!$A$3:$V$60,20,FALSE),"")</f>
      </c>
      <c r="D10" s="45">
        <f>IF($B$1&lt;&gt;"",VLOOKUP($B$1,'名簿'!$A$3:$V$60,21,FALSE),"")</f>
      </c>
      <c r="E10" s="87" t="e">
        <f>IF(B10&lt;&gt;"－",IF(C10-2000&lt;400,"ホテルサンルート広島","ひろしま国際ホテル"),"－")</f>
        <v>#VALUE!</v>
      </c>
      <c r="F10" s="87"/>
      <c r="G10" s="88"/>
      <c r="H10" s="28"/>
      <c r="I10" s="77"/>
      <c r="J10" s="78"/>
      <c r="K10" s="78"/>
      <c r="L10" s="78"/>
      <c r="M10" s="79"/>
    </row>
    <row r="11" spans="1:13" ht="11.25" customHeight="1">
      <c r="A11" s="3"/>
      <c r="E11" s="4"/>
      <c r="F11" s="4"/>
      <c r="G11" s="4"/>
      <c r="H11" s="4"/>
      <c r="I11" s="4"/>
      <c r="J11" s="17"/>
      <c r="K11" s="17"/>
      <c r="L11" s="17"/>
      <c r="M11" s="17"/>
    </row>
    <row r="12" spans="1:18" ht="22.5" customHeight="1">
      <c r="A12" s="70" t="s">
        <v>557</v>
      </c>
      <c r="B12" s="72" t="s">
        <v>551</v>
      </c>
      <c r="C12" s="73"/>
      <c r="D12" s="73"/>
      <c r="E12" s="73"/>
      <c r="F12" s="73"/>
      <c r="G12" s="73"/>
      <c r="H12" s="73"/>
      <c r="I12" s="74"/>
      <c r="J12" s="83" t="s">
        <v>552</v>
      </c>
      <c r="K12" s="83"/>
      <c r="L12" s="83"/>
      <c r="M12" s="84"/>
      <c r="P12" s="19" t="s">
        <v>545</v>
      </c>
      <c r="R12" s="19" t="s">
        <v>546</v>
      </c>
    </row>
    <row r="13" spans="1:18" ht="45" customHeight="1">
      <c r="A13" s="71"/>
      <c r="B13" s="22" t="s">
        <v>546</v>
      </c>
      <c r="C13" s="22" t="s">
        <v>549</v>
      </c>
      <c r="D13" s="23" t="s">
        <v>553</v>
      </c>
      <c r="E13" s="22" t="s">
        <v>532</v>
      </c>
      <c r="F13" s="22" t="s">
        <v>550</v>
      </c>
      <c r="G13" s="23" t="s">
        <v>554</v>
      </c>
      <c r="H13" s="23" t="s">
        <v>559</v>
      </c>
      <c r="I13" s="23" t="s">
        <v>561</v>
      </c>
      <c r="J13" s="24" t="s">
        <v>555</v>
      </c>
      <c r="K13" s="25" t="s">
        <v>532</v>
      </c>
      <c r="L13" s="24" t="s">
        <v>556</v>
      </c>
      <c r="M13" s="26" t="s">
        <v>574</v>
      </c>
      <c r="P13" s="19" t="s">
        <v>599</v>
      </c>
      <c r="R13" s="19" t="s">
        <v>538</v>
      </c>
    </row>
    <row r="14" spans="1:18" ht="18.75" customHeight="1">
      <c r="A14" s="41"/>
      <c r="B14" s="38"/>
      <c r="C14" s="42"/>
      <c r="D14" s="38"/>
      <c r="E14" s="50">
        <f>IF(C14&lt;&gt;"","－","")</f>
      </c>
      <c r="F14" s="42"/>
      <c r="G14" s="38"/>
      <c r="H14" s="38"/>
      <c r="I14" s="38"/>
      <c r="J14" s="42"/>
      <c r="K14" s="50">
        <f>IF(J14&lt;&gt;"","－","")</f>
      </c>
      <c r="L14" s="42"/>
      <c r="M14" s="43"/>
      <c r="P14" s="19" t="s">
        <v>533</v>
      </c>
      <c r="R14" s="19" t="s">
        <v>539</v>
      </c>
    </row>
    <row r="15" spans="1:18" ht="18.75" customHeight="1">
      <c r="A15" s="41"/>
      <c r="B15" s="38"/>
      <c r="C15" s="42"/>
      <c r="D15" s="38"/>
      <c r="E15" s="50">
        <f aca="true" t="shared" si="0" ref="E15:E28">IF(C15&lt;&gt;"","－","")</f>
      </c>
      <c r="F15" s="42"/>
      <c r="G15" s="38"/>
      <c r="H15" s="38"/>
      <c r="I15" s="38"/>
      <c r="J15" s="42"/>
      <c r="K15" s="50">
        <f aca="true" t="shared" si="1" ref="K15:K28">IF(J15&lt;&gt;"","－","")</f>
      </c>
      <c r="L15" s="42"/>
      <c r="M15" s="43"/>
      <c r="P15" s="19" t="s">
        <v>534</v>
      </c>
      <c r="R15" s="19" t="s">
        <v>540</v>
      </c>
    </row>
    <row r="16" spans="1:18" ht="18.75" customHeight="1">
      <c r="A16" s="41"/>
      <c r="B16" s="38"/>
      <c r="C16" s="42"/>
      <c r="D16" s="38"/>
      <c r="E16" s="50">
        <f t="shared" si="0"/>
      </c>
      <c r="F16" s="42"/>
      <c r="G16" s="38"/>
      <c r="H16" s="38"/>
      <c r="I16" s="38"/>
      <c r="J16" s="42"/>
      <c r="K16" s="50">
        <f t="shared" si="1"/>
      </c>
      <c r="L16" s="42"/>
      <c r="M16" s="43"/>
      <c r="P16" s="19" t="s">
        <v>535</v>
      </c>
      <c r="R16" s="19" t="s">
        <v>547</v>
      </c>
    </row>
    <row r="17" spans="1:18" ht="18.75" customHeight="1">
      <c r="A17" s="41"/>
      <c r="B17" s="38"/>
      <c r="C17" s="42"/>
      <c r="D17" s="38"/>
      <c r="E17" s="50">
        <f t="shared" si="0"/>
      </c>
      <c r="F17" s="42"/>
      <c r="G17" s="38"/>
      <c r="H17" s="38"/>
      <c r="I17" s="38"/>
      <c r="J17" s="42"/>
      <c r="K17" s="50">
        <f t="shared" si="1"/>
      </c>
      <c r="L17" s="42"/>
      <c r="M17" s="43"/>
      <c r="P17" s="19" t="s">
        <v>536</v>
      </c>
      <c r="R17" s="19" t="s">
        <v>542</v>
      </c>
    </row>
    <row r="18" spans="1:18" ht="18.75" customHeight="1">
      <c r="A18" s="41"/>
      <c r="B18" s="38"/>
      <c r="C18" s="42"/>
      <c r="D18" s="38"/>
      <c r="E18" s="50">
        <f t="shared" si="0"/>
      </c>
      <c r="F18" s="42"/>
      <c r="G18" s="38"/>
      <c r="H18" s="38"/>
      <c r="I18" s="38"/>
      <c r="J18" s="42"/>
      <c r="K18" s="50">
        <f t="shared" si="1"/>
      </c>
      <c r="L18" s="42"/>
      <c r="M18" s="43"/>
      <c r="P18" s="19" t="s">
        <v>548</v>
      </c>
      <c r="R18" s="19" t="s">
        <v>543</v>
      </c>
    </row>
    <row r="19" spans="1:18" ht="18.75" customHeight="1">
      <c r="A19" s="41"/>
      <c r="B19" s="38"/>
      <c r="C19" s="42"/>
      <c r="D19" s="38"/>
      <c r="E19" s="50">
        <f t="shared" si="0"/>
      </c>
      <c r="F19" s="42"/>
      <c r="G19" s="38"/>
      <c r="H19" s="38"/>
      <c r="I19" s="38"/>
      <c r="J19" s="42"/>
      <c r="K19" s="50">
        <f t="shared" si="1"/>
      </c>
      <c r="L19" s="42"/>
      <c r="M19" s="43"/>
      <c r="P19" s="19" t="s">
        <v>537</v>
      </c>
      <c r="R19" s="19" t="s">
        <v>544</v>
      </c>
    </row>
    <row r="20" spans="1:13" ht="18.75" customHeight="1">
      <c r="A20" s="41"/>
      <c r="B20" s="38"/>
      <c r="C20" s="42"/>
      <c r="D20" s="38"/>
      <c r="E20" s="50">
        <f t="shared" si="0"/>
      </c>
      <c r="F20" s="42"/>
      <c r="G20" s="38"/>
      <c r="H20" s="38"/>
      <c r="I20" s="38"/>
      <c r="J20" s="42"/>
      <c r="K20" s="50">
        <f t="shared" si="1"/>
      </c>
      <c r="L20" s="42"/>
      <c r="M20" s="43"/>
    </row>
    <row r="21" spans="1:13" ht="18.75" customHeight="1">
      <c r="A21" s="41"/>
      <c r="B21" s="38"/>
      <c r="C21" s="42"/>
      <c r="D21" s="38"/>
      <c r="E21" s="50">
        <f t="shared" si="0"/>
      </c>
      <c r="F21" s="42"/>
      <c r="G21" s="38"/>
      <c r="H21" s="38"/>
      <c r="I21" s="38"/>
      <c r="J21" s="42"/>
      <c r="K21" s="50">
        <f t="shared" si="1"/>
      </c>
      <c r="L21" s="42"/>
      <c r="M21" s="43"/>
    </row>
    <row r="22" spans="1:13" ht="18.75" customHeight="1">
      <c r="A22" s="41"/>
      <c r="B22" s="38"/>
      <c r="C22" s="42"/>
      <c r="D22" s="38"/>
      <c r="E22" s="50">
        <f t="shared" si="0"/>
      </c>
      <c r="F22" s="42"/>
      <c r="G22" s="38"/>
      <c r="H22" s="38"/>
      <c r="I22" s="38"/>
      <c r="J22" s="42"/>
      <c r="K22" s="50">
        <f t="shared" si="1"/>
      </c>
      <c r="L22" s="42"/>
      <c r="M22" s="43"/>
    </row>
    <row r="23" spans="1:13" ht="18.75" customHeight="1">
      <c r="A23" s="41"/>
      <c r="B23" s="38"/>
      <c r="C23" s="42"/>
      <c r="D23" s="38"/>
      <c r="E23" s="50">
        <f t="shared" si="0"/>
      </c>
      <c r="F23" s="42"/>
      <c r="G23" s="38"/>
      <c r="H23" s="38"/>
      <c r="I23" s="38"/>
      <c r="J23" s="42"/>
      <c r="K23" s="50">
        <f t="shared" si="1"/>
      </c>
      <c r="L23" s="42"/>
      <c r="M23" s="43"/>
    </row>
    <row r="24" spans="1:13" ht="18.75" customHeight="1">
      <c r="A24" s="41"/>
      <c r="B24" s="38"/>
      <c r="C24" s="42"/>
      <c r="D24" s="38"/>
      <c r="E24" s="50">
        <f t="shared" si="0"/>
      </c>
      <c r="F24" s="42"/>
      <c r="G24" s="38"/>
      <c r="H24" s="38"/>
      <c r="I24" s="38"/>
      <c r="J24" s="42"/>
      <c r="K24" s="50">
        <f t="shared" si="1"/>
      </c>
      <c r="L24" s="42"/>
      <c r="M24" s="43"/>
    </row>
    <row r="25" spans="1:13" ht="18.75" customHeight="1">
      <c r="A25" s="41"/>
      <c r="B25" s="38"/>
      <c r="C25" s="42"/>
      <c r="D25" s="38"/>
      <c r="E25" s="50">
        <f t="shared" si="0"/>
      </c>
      <c r="F25" s="42"/>
      <c r="G25" s="38"/>
      <c r="H25" s="38"/>
      <c r="I25" s="38"/>
      <c r="J25" s="42"/>
      <c r="K25" s="50">
        <f t="shared" si="1"/>
      </c>
      <c r="L25" s="42"/>
      <c r="M25" s="43"/>
    </row>
    <row r="26" spans="1:13" ht="18.75" customHeight="1">
      <c r="A26" s="41"/>
      <c r="B26" s="38"/>
      <c r="C26" s="42"/>
      <c r="D26" s="38"/>
      <c r="E26" s="50">
        <f t="shared" si="0"/>
      </c>
      <c r="F26" s="42"/>
      <c r="G26" s="38"/>
      <c r="H26" s="38"/>
      <c r="I26" s="38"/>
      <c r="J26" s="42"/>
      <c r="K26" s="50">
        <f t="shared" si="1"/>
      </c>
      <c r="L26" s="42"/>
      <c r="M26" s="43"/>
    </row>
    <row r="27" spans="1:13" ht="18.75" customHeight="1">
      <c r="A27" s="41"/>
      <c r="B27" s="38"/>
      <c r="C27" s="42"/>
      <c r="D27" s="38"/>
      <c r="E27" s="50">
        <f t="shared" si="0"/>
      </c>
      <c r="F27" s="42"/>
      <c r="G27" s="38"/>
      <c r="H27" s="38"/>
      <c r="I27" s="38"/>
      <c r="J27" s="42"/>
      <c r="K27" s="50">
        <f t="shared" si="1"/>
      </c>
      <c r="L27" s="42"/>
      <c r="M27" s="43"/>
    </row>
    <row r="28" spans="1:13" ht="18.75" customHeight="1">
      <c r="A28" s="44"/>
      <c r="B28" s="45"/>
      <c r="C28" s="46"/>
      <c r="D28" s="45"/>
      <c r="E28" s="53">
        <f t="shared" si="0"/>
      </c>
      <c r="F28" s="46"/>
      <c r="G28" s="45"/>
      <c r="H28" s="45"/>
      <c r="I28" s="45"/>
      <c r="J28" s="46"/>
      <c r="K28" s="53">
        <f t="shared" si="1"/>
      </c>
      <c r="L28" s="46"/>
      <c r="M28" s="47"/>
    </row>
  </sheetData>
  <sheetProtection/>
  <mergeCells count="16">
    <mergeCell ref="E6:G6"/>
    <mergeCell ref="B3:M3"/>
    <mergeCell ref="E10:G10"/>
    <mergeCell ref="E9:G9"/>
    <mergeCell ref="E8:G8"/>
    <mergeCell ref="E7:G7"/>
    <mergeCell ref="A5:A10"/>
    <mergeCell ref="D1:F1"/>
    <mergeCell ref="A12:A13"/>
    <mergeCell ref="H1:J1"/>
    <mergeCell ref="B12:I12"/>
    <mergeCell ref="I5:M10"/>
    <mergeCell ref="K1:L1"/>
    <mergeCell ref="B2:M2"/>
    <mergeCell ref="J12:M12"/>
    <mergeCell ref="E5:G5"/>
  </mergeCells>
  <dataValidations count="2">
    <dataValidation type="list" allowBlank="1" showInputMessage="1" showErrorMessage="1" sqref="A14:A28">
      <formula1>$P$13:$P$19</formula1>
    </dataValidation>
    <dataValidation type="list" allowBlank="1" showInputMessage="1" showErrorMessage="1" sqref="B14:B28">
      <formula1>$R$13:$R$19</formula1>
    </dataValidation>
  </dataValidations>
  <printOptions/>
  <pageMargins left="0.76" right="0.26" top="0.55" bottom="0.22" header="0.26" footer="0.18"/>
  <pageSetup horizontalDpi="600" verticalDpi="600" orientation="landscape" paperSize="9" r:id="rId1"/>
  <headerFooter alignWithMargins="0">
    <oddHeader>&amp;L&amp;"明朝,標準"&amp;12 2017年度　埼玉県立鶴ヶ島清風高等学校修学旅行「広島と平和に関する調査学習」行程表と旅費計算書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0"/>
  <sheetViews>
    <sheetView zoomScalePageLayoutView="0" workbookViewId="0" topLeftCell="O1">
      <selection activeCell="AB2" sqref="AB2:AC9"/>
    </sheetView>
  </sheetViews>
  <sheetFormatPr defaultColWidth="9.00390625" defaultRowHeight="18.75" customHeight="1"/>
  <cols>
    <col min="3" max="3" width="17.50390625" style="0" customWidth="1"/>
    <col min="8" max="10" width="9.00390625" style="5" customWidth="1"/>
    <col min="11" max="13" width="9.00390625" style="6" customWidth="1"/>
    <col min="14" max="16" width="9.00390625" style="7" customWidth="1"/>
    <col min="17" max="19" width="9.00390625" style="8" customWidth="1"/>
    <col min="20" max="22" width="9.00390625" style="9" customWidth="1"/>
    <col min="23" max="23" width="9.00390625" style="16" customWidth="1"/>
  </cols>
  <sheetData>
    <row r="1" spans="1:25" s="10" customFormat="1" ht="18.75" customHeight="1">
      <c r="A1" s="10">
        <v>1</v>
      </c>
      <c r="B1" s="10">
        <v>2</v>
      </c>
      <c r="C1" s="10">
        <v>3</v>
      </c>
      <c r="D1" s="10">
        <v>4</v>
      </c>
      <c r="E1" s="10">
        <v>5</v>
      </c>
      <c r="F1" s="10">
        <v>6</v>
      </c>
      <c r="G1" s="10">
        <v>7</v>
      </c>
      <c r="H1" s="11">
        <v>8</v>
      </c>
      <c r="I1" s="11">
        <v>9</v>
      </c>
      <c r="J1" s="11">
        <v>10</v>
      </c>
      <c r="K1" s="12">
        <v>11</v>
      </c>
      <c r="L1" s="12">
        <v>12</v>
      </c>
      <c r="M1" s="12">
        <v>13</v>
      </c>
      <c r="N1" s="13">
        <v>14</v>
      </c>
      <c r="O1" s="13">
        <v>15</v>
      </c>
      <c r="P1" s="13">
        <v>16</v>
      </c>
      <c r="Q1" s="14">
        <v>17</v>
      </c>
      <c r="R1" s="14">
        <v>18</v>
      </c>
      <c r="S1" s="14">
        <v>19</v>
      </c>
      <c r="T1" s="15">
        <v>20</v>
      </c>
      <c r="U1" s="15">
        <v>21</v>
      </c>
      <c r="V1" s="15">
        <v>22</v>
      </c>
      <c r="W1" s="52">
        <v>23</v>
      </c>
      <c r="X1" s="10">
        <v>24</v>
      </c>
      <c r="Y1" s="10">
        <v>25</v>
      </c>
    </row>
    <row r="2" spans="1:32" ht="18.75" customHeight="1">
      <c r="A2" t="s">
        <v>0</v>
      </c>
      <c r="B2" t="s">
        <v>290</v>
      </c>
      <c r="C2" t="s">
        <v>1</v>
      </c>
      <c r="D2" t="s">
        <v>597</v>
      </c>
      <c r="E2" t="s">
        <v>598</v>
      </c>
      <c r="F2" t="s">
        <v>306</v>
      </c>
      <c r="G2" t="s">
        <v>468</v>
      </c>
      <c r="H2" s="5" t="s">
        <v>2</v>
      </c>
      <c r="I2" s="5" t="s">
        <v>286</v>
      </c>
      <c r="J2" s="5" t="s">
        <v>3</v>
      </c>
      <c r="K2" s="6" t="s">
        <v>2</v>
      </c>
      <c r="L2" s="6" t="s">
        <v>286</v>
      </c>
      <c r="M2" s="6" t="s">
        <v>3</v>
      </c>
      <c r="N2" s="7" t="s">
        <v>2</v>
      </c>
      <c r="O2" s="7" t="s">
        <v>286</v>
      </c>
      <c r="P2" s="7" t="s">
        <v>3</v>
      </c>
      <c r="Q2" s="8" t="s">
        <v>2</v>
      </c>
      <c r="R2" s="8" t="s">
        <v>286</v>
      </c>
      <c r="S2" s="8" t="s">
        <v>3</v>
      </c>
      <c r="T2" s="9" t="s">
        <v>2</v>
      </c>
      <c r="U2" s="9" t="s">
        <v>286</v>
      </c>
      <c r="V2" s="9" t="s">
        <v>3</v>
      </c>
      <c r="W2" s="16" t="s">
        <v>577</v>
      </c>
      <c r="X2" s="16" t="s">
        <v>575</v>
      </c>
      <c r="Y2" s="16" t="s">
        <v>576</v>
      </c>
      <c r="AB2" s="64" t="s">
        <v>531</v>
      </c>
      <c r="AC2" s="64" t="s">
        <v>577</v>
      </c>
      <c r="AE2" t="s">
        <v>290</v>
      </c>
      <c r="AF2" t="s">
        <v>0</v>
      </c>
    </row>
    <row r="3" spans="1:32" ht="18.75" customHeight="1">
      <c r="A3">
        <v>1</v>
      </c>
      <c r="B3" t="s">
        <v>291</v>
      </c>
      <c r="C3" t="s">
        <v>4</v>
      </c>
      <c r="D3" t="s">
        <v>307</v>
      </c>
      <c r="E3" t="s">
        <v>308</v>
      </c>
      <c r="F3" t="s">
        <v>309</v>
      </c>
      <c r="G3" t="s">
        <v>469</v>
      </c>
      <c r="H3" s="5">
        <v>2310</v>
      </c>
      <c r="I3" s="5" t="s">
        <v>7</v>
      </c>
      <c r="J3" s="5" t="s">
        <v>8</v>
      </c>
      <c r="K3" s="6">
        <v>2506</v>
      </c>
      <c r="L3" s="6" t="s">
        <v>11</v>
      </c>
      <c r="M3" s="6" t="s">
        <v>12</v>
      </c>
      <c r="N3" s="7">
        <v>2308</v>
      </c>
      <c r="O3" s="7" t="s">
        <v>5</v>
      </c>
      <c r="P3" s="7" t="s">
        <v>6</v>
      </c>
      <c r="Q3" s="8">
        <v>2503</v>
      </c>
      <c r="R3" s="8" t="s">
        <v>9</v>
      </c>
      <c r="S3" s="8" t="s">
        <v>10</v>
      </c>
      <c r="T3" s="9" t="s">
        <v>300</v>
      </c>
      <c r="U3" s="9" t="s">
        <v>300</v>
      </c>
      <c r="V3" s="9" t="s">
        <v>300</v>
      </c>
      <c r="W3" s="16">
        <f>VLOOKUP(B3,$AB$3:$AC$9,2,FALSE)</f>
        <v>6</v>
      </c>
      <c r="X3">
        <f>W3*1000+A3</f>
        <v>6001</v>
      </c>
      <c r="Y3" s="16" t="s">
        <v>584</v>
      </c>
      <c r="AB3" s="63" t="s">
        <v>562</v>
      </c>
      <c r="AC3" s="65">
        <v>3</v>
      </c>
      <c r="AD3">
        <f>IF(AF3=A3,1,0)</f>
        <v>1</v>
      </c>
      <c r="AE3" t="s">
        <v>291</v>
      </c>
      <c r="AF3">
        <v>1</v>
      </c>
    </row>
    <row r="4" spans="1:32" ht="18.75" customHeight="1">
      <c r="A4">
        <v>4</v>
      </c>
      <c r="B4" t="s">
        <v>291</v>
      </c>
      <c r="C4" t="s">
        <v>13</v>
      </c>
      <c r="D4" t="s">
        <v>310</v>
      </c>
      <c r="E4" t="s">
        <v>311</v>
      </c>
      <c r="F4" t="s">
        <v>312</v>
      </c>
      <c r="G4" t="s">
        <v>470</v>
      </c>
      <c r="H4" s="5">
        <v>2213</v>
      </c>
      <c r="I4" s="5" t="s">
        <v>14</v>
      </c>
      <c r="J4" s="5" t="s">
        <v>8</v>
      </c>
      <c r="K4" s="6">
        <v>2604</v>
      </c>
      <c r="L4" s="6" t="s">
        <v>17</v>
      </c>
      <c r="M4" s="6" t="s">
        <v>12</v>
      </c>
      <c r="N4" s="7">
        <v>2507</v>
      </c>
      <c r="O4" s="7" t="s">
        <v>16</v>
      </c>
      <c r="P4" s="7" t="s">
        <v>298</v>
      </c>
      <c r="Q4" s="8">
        <v>2322</v>
      </c>
      <c r="R4" s="8" t="s">
        <v>15</v>
      </c>
      <c r="S4" s="8" t="s">
        <v>299</v>
      </c>
      <c r="T4" s="9" t="s">
        <v>300</v>
      </c>
      <c r="U4" s="9" t="s">
        <v>300</v>
      </c>
      <c r="V4" s="9" t="s">
        <v>300</v>
      </c>
      <c r="W4" s="16">
        <f aca="true" t="shared" si="0" ref="W4:W60">VLOOKUP(B4,$AB$3:$AC$9,2,FALSE)</f>
        <v>6</v>
      </c>
      <c r="X4">
        <f aca="true" t="shared" si="1" ref="X4:X60">W4*1000+A4</f>
        <v>6004</v>
      </c>
      <c r="Y4" s="16" t="s">
        <v>584</v>
      </c>
      <c r="AB4" s="63" t="s">
        <v>578</v>
      </c>
      <c r="AC4" s="65">
        <v>4</v>
      </c>
      <c r="AD4">
        <f aca="true" t="shared" si="2" ref="AD4:AD60">IF(AF4=A4,1,0)</f>
        <v>1</v>
      </c>
      <c r="AE4" t="s">
        <v>291</v>
      </c>
      <c r="AF4">
        <v>4</v>
      </c>
    </row>
    <row r="5" spans="1:32" ht="18.75" customHeight="1">
      <c r="A5">
        <v>7</v>
      </c>
      <c r="B5" t="s">
        <v>292</v>
      </c>
      <c r="C5" t="s">
        <v>18</v>
      </c>
      <c r="D5" t="s">
        <v>313</v>
      </c>
      <c r="E5" t="s">
        <v>314</v>
      </c>
      <c r="F5" t="s">
        <v>315</v>
      </c>
      <c r="G5" t="s">
        <v>471</v>
      </c>
      <c r="H5" s="5">
        <v>2203</v>
      </c>
      <c r="I5" s="5" t="s">
        <v>20</v>
      </c>
      <c r="J5" s="5" t="s">
        <v>8</v>
      </c>
      <c r="K5" s="6">
        <v>2114</v>
      </c>
      <c r="L5" s="6" t="s">
        <v>19</v>
      </c>
      <c r="M5" s="6" t="s">
        <v>12</v>
      </c>
      <c r="N5" s="7">
        <v>2510</v>
      </c>
      <c r="O5" s="7" t="s">
        <v>22</v>
      </c>
      <c r="P5" s="7" t="s">
        <v>6</v>
      </c>
      <c r="Q5" s="8">
        <v>2408</v>
      </c>
      <c r="R5" s="8" t="s">
        <v>21</v>
      </c>
      <c r="S5" s="8" t="s">
        <v>10</v>
      </c>
      <c r="T5" s="9" t="s">
        <v>300</v>
      </c>
      <c r="U5" s="9" t="s">
        <v>300</v>
      </c>
      <c r="V5" s="9" t="s">
        <v>300</v>
      </c>
      <c r="W5" s="16">
        <f t="shared" si="0"/>
        <v>7</v>
      </c>
      <c r="X5">
        <f t="shared" si="1"/>
        <v>7007</v>
      </c>
      <c r="Y5" s="16" t="s">
        <v>584</v>
      </c>
      <c r="AB5" s="63" t="s">
        <v>579</v>
      </c>
      <c r="AC5" s="65">
        <v>5</v>
      </c>
      <c r="AD5">
        <f t="shared" si="2"/>
        <v>1</v>
      </c>
      <c r="AE5" t="s">
        <v>292</v>
      </c>
      <c r="AF5">
        <v>7</v>
      </c>
    </row>
    <row r="6" spans="1:32" ht="18.75" customHeight="1">
      <c r="A6">
        <v>8</v>
      </c>
      <c r="B6" t="s">
        <v>293</v>
      </c>
      <c r="C6" t="s">
        <v>23</v>
      </c>
      <c r="D6" t="s">
        <v>316</v>
      </c>
      <c r="E6" t="s">
        <v>317</v>
      </c>
      <c r="F6" t="s">
        <v>318</v>
      </c>
      <c r="G6" t="s">
        <v>472</v>
      </c>
      <c r="H6" s="5">
        <v>2112</v>
      </c>
      <c r="I6" s="5" t="s">
        <v>24</v>
      </c>
      <c r="J6" s="5" t="s">
        <v>8</v>
      </c>
      <c r="K6" s="6">
        <v>2505</v>
      </c>
      <c r="L6" s="6" t="s">
        <v>27</v>
      </c>
      <c r="M6" s="6" t="s">
        <v>12</v>
      </c>
      <c r="N6" s="7">
        <v>2306</v>
      </c>
      <c r="O6" s="7" t="s">
        <v>26</v>
      </c>
      <c r="P6" s="7" t="s">
        <v>6</v>
      </c>
      <c r="Q6" s="8">
        <v>2116</v>
      </c>
      <c r="R6" s="8" t="s">
        <v>25</v>
      </c>
      <c r="S6" s="8" t="s">
        <v>10</v>
      </c>
      <c r="T6" s="9" t="s">
        <v>300</v>
      </c>
      <c r="U6" s="9" t="s">
        <v>300</v>
      </c>
      <c r="V6" s="9" t="s">
        <v>300</v>
      </c>
      <c r="W6" s="16">
        <f t="shared" si="0"/>
        <v>8</v>
      </c>
      <c r="X6">
        <f t="shared" si="1"/>
        <v>8008</v>
      </c>
      <c r="Y6" s="16" t="s">
        <v>584</v>
      </c>
      <c r="AB6" s="63" t="s">
        <v>581</v>
      </c>
      <c r="AC6" s="65">
        <v>6</v>
      </c>
      <c r="AD6">
        <f t="shared" si="2"/>
        <v>1</v>
      </c>
      <c r="AE6" t="s">
        <v>293</v>
      </c>
      <c r="AF6">
        <v>8</v>
      </c>
    </row>
    <row r="7" spans="1:32" ht="18.75" customHeight="1">
      <c r="A7">
        <v>10</v>
      </c>
      <c r="B7" t="s">
        <v>294</v>
      </c>
      <c r="C7" t="s">
        <v>28</v>
      </c>
      <c r="D7" t="s">
        <v>319</v>
      </c>
      <c r="E7" t="s">
        <v>320</v>
      </c>
      <c r="F7" t="s">
        <v>321</v>
      </c>
      <c r="G7" t="s">
        <v>473</v>
      </c>
      <c r="H7" s="5">
        <v>2123</v>
      </c>
      <c r="I7" s="5" t="s">
        <v>29</v>
      </c>
      <c r="J7" s="5" t="s">
        <v>8</v>
      </c>
      <c r="K7" s="6">
        <v>2625</v>
      </c>
      <c r="L7" s="6" t="s">
        <v>32</v>
      </c>
      <c r="M7" s="6" t="s">
        <v>12</v>
      </c>
      <c r="N7" s="7">
        <v>2224</v>
      </c>
      <c r="O7" s="7" t="s">
        <v>30</v>
      </c>
      <c r="P7" s="7" t="s">
        <v>6</v>
      </c>
      <c r="Q7" s="8">
        <v>2527</v>
      </c>
      <c r="R7" s="8" t="s">
        <v>31</v>
      </c>
      <c r="S7" s="8" t="s">
        <v>10</v>
      </c>
      <c r="T7" s="9" t="s">
        <v>300</v>
      </c>
      <c r="U7" s="9" t="s">
        <v>300</v>
      </c>
      <c r="V7" s="9" t="s">
        <v>300</v>
      </c>
      <c r="W7" s="16">
        <f t="shared" si="0"/>
        <v>5</v>
      </c>
      <c r="X7">
        <f t="shared" si="1"/>
        <v>5010</v>
      </c>
      <c r="Y7" s="16" t="s">
        <v>584</v>
      </c>
      <c r="AB7" s="63" t="s">
        <v>582</v>
      </c>
      <c r="AC7" s="65">
        <v>7</v>
      </c>
      <c r="AD7">
        <f t="shared" si="2"/>
        <v>1</v>
      </c>
      <c r="AE7" t="s">
        <v>294</v>
      </c>
      <c r="AF7">
        <v>10</v>
      </c>
    </row>
    <row r="8" spans="1:32" ht="18.75" customHeight="1">
      <c r="A8">
        <v>11</v>
      </c>
      <c r="B8" t="s">
        <v>295</v>
      </c>
      <c r="C8" t="s">
        <v>33</v>
      </c>
      <c r="D8" t="s">
        <v>404</v>
      </c>
      <c r="E8" t="s">
        <v>322</v>
      </c>
      <c r="F8" t="s">
        <v>323</v>
      </c>
      <c r="G8" t="s">
        <v>474</v>
      </c>
      <c r="H8" s="5">
        <v>2504</v>
      </c>
      <c r="I8" s="5" t="s">
        <v>36</v>
      </c>
      <c r="J8" s="5" t="s">
        <v>8</v>
      </c>
      <c r="K8" s="6">
        <v>2135</v>
      </c>
      <c r="L8" s="6" t="s">
        <v>34</v>
      </c>
      <c r="M8" s="6" t="s">
        <v>287</v>
      </c>
      <c r="N8" s="7">
        <v>2234</v>
      </c>
      <c r="O8" s="7" t="s">
        <v>35</v>
      </c>
      <c r="P8" s="7" t="s">
        <v>10</v>
      </c>
      <c r="Q8" s="8" t="s">
        <v>300</v>
      </c>
      <c r="R8" s="8" t="s">
        <v>300</v>
      </c>
      <c r="S8" s="8" t="s">
        <v>300</v>
      </c>
      <c r="T8" s="9" t="s">
        <v>300</v>
      </c>
      <c r="U8" s="9" t="s">
        <v>300</v>
      </c>
      <c r="V8" s="9" t="s">
        <v>300</v>
      </c>
      <c r="W8" s="16">
        <f t="shared" si="0"/>
        <v>9</v>
      </c>
      <c r="X8">
        <f t="shared" si="1"/>
        <v>9011</v>
      </c>
      <c r="Y8" s="16" t="s">
        <v>584</v>
      </c>
      <c r="AB8" s="63" t="s">
        <v>580</v>
      </c>
      <c r="AC8" s="65">
        <v>8</v>
      </c>
      <c r="AD8">
        <f t="shared" si="2"/>
        <v>1</v>
      </c>
      <c r="AE8" t="s">
        <v>295</v>
      </c>
      <c r="AF8">
        <v>11</v>
      </c>
    </row>
    <row r="9" spans="1:32" ht="18.75" customHeight="1">
      <c r="A9">
        <v>13</v>
      </c>
      <c r="B9" t="s">
        <v>293</v>
      </c>
      <c r="C9" t="s">
        <v>37</v>
      </c>
      <c r="D9" t="s">
        <v>324</v>
      </c>
      <c r="E9" t="s">
        <v>325</v>
      </c>
      <c r="F9" t="s">
        <v>326</v>
      </c>
      <c r="G9" t="s">
        <v>475</v>
      </c>
      <c r="H9" s="5">
        <v>2613</v>
      </c>
      <c r="I9" s="5" t="s">
        <v>41</v>
      </c>
      <c r="J9" s="5" t="s">
        <v>8</v>
      </c>
      <c r="K9" s="6">
        <v>2605</v>
      </c>
      <c r="L9" s="6" t="s">
        <v>40</v>
      </c>
      <c r="M9" s="6" t="s">
        <v>12</v>
      </c>
      <c r="N9" s="7">
        <v>2209</v>
      </c>
      <c r="O9" s="7" t="s">
        <v>38</v>
      </c>
      <c r="P9" s="7" t="s">
        <v>6</v>
      </c>
      <c r="Q9" s="8">
        <v>2307</v>
      </c>
      <c r="R9" s="8" t="s">
        <v>39</v>
      </c>
      <c r="S9" s="8" t="s">
        <v>10</v>
      </c>
      <c r="T9" s="9" t="s">
        <v>300</v>
      </c>
      <c r="U9" s="9" t="s">
        <v>300</v>
      </c>
      <c r="V9" s="9" t="s">
        <v>300</v>
      </c>
      <c r="W9" s="16">
        <f t="shared" si="0"/>
        <v>8</v>
      </c>
      <c r="X9">
        <f t="shared" si="1"/>
        <v>8013</v>
      </c>
      <c r="Y9" s="16" t="s">
        <v>584</v>
      </c>
      <c r="AB9" s="63" t="s">
        <v>583</v>
      </c>
      <c r="AC9" s="65">
        <v>9</v>
      </c>
      <c r="AD9">
        <f t="shared" si="2"/>
        <v>1</v>
      </c>
      <c r="AE9" t="s">
        <v>293</v>
      </c>
      <c r="AF9">
        <v>13</v>
      </c>
    </row>
    <row r="10" spans="1:32" ht="18.75" customHeight="1">
      <c r="A10">
        <v>14</v>
      </c>
      <c r="B10" t="s">
        <v>292</v>
      </c>
      <c r="C10" t="s">
        <v>42</v>
      </c>
      <c r="D10" t="s">
        <v>327</v>
      </c>
      <c r="E10" t="s">
        <v>328</v>
      </c>
      <c r="F10" t="s">
        <v>329</v>
      </c>
      <c r="G10" t="s">
        <v>476</v>
      </c>
      <c r="H10" s="5">
        <v>2205</v>
      </c>
      <c r="I10" s="5" t="s">
        <v>44</v>
      </c>
      <c r="J10" s="5" t="s">
        <v>8</v>
      </c>
      <c r="K10" s="6">
        <v>2410</v>
      </c>
      <c r="L10" s="6" t="s">
        <v>45</v>
      </c>
      <c r="M10" s="6" t="s">
        <v>12</v>
      </c>
      <c r="N10" s="7">
        <v>2101</v>
      </c>
      <c r="O10" s="7" t="s">
        <v>43</v>
      </c>
      <c r="P10" s="7" t="s">
        <v>6</v>
      </c>
      <c r="Q10" s="8">
        <v>2606</v>
      </c>
      <c r="R10" s="8" t="s">
        <v>46</v>
      </c>
      <c r="S10" s="8" t="s">
        <v>10</v>
      </c>
      <c r="T10" s="9" t="s">
        <v>300</v>
      </c>
      <c r="U10" s="9" t="s">
        <v>300</v>
      </c>
      <c r="V10" s="9" t="s">
        <v>300</v>
      </c>
      <c r="W10" s="16">
        <f t="shared" si="0"/>
        <v>7</v>
      </c>
      <c r="X10">
        <f t="shared" si="1"/>
        <v>7014</v>
      </c>
      <c r="Y10" s="16" t="s">
        <v>584</v>
      </c>
      <c r="AD10">
        <f t="shared" si="2"/>
        <v>1</v>
      </c>
      <c r="AE10" t="s">
        <v>292</v>
      </c>
      <c r="AF10">
        <v>14</v>
      </c>
    </row>
    <row r="11" spans="1:32" ht="18.75" customHeight="1">
      <c r="A11">
        <v>16</v>
      </c>
      <c r="B11" t="s">
        <v>293</v>
      </c>
      <c r="C11" t="s">
        <v>47</v>
      </c>
      <c r="D11" t="s">
        <v>330</v>
      </c>
      <c r="E11" t="s">
        <v>331</v>
      </c>
      <c r="F11" t="s">
        <v>332</v>
      </c>
      <c r="G11" t="s">
        <v>477</v>
      </c>
      <c r="H11" s="5">
        <v>2113</v>
      </c>
      <c r="I11" s="5" t="s">
        <v>48</v>
      </c>
      <c r="J11" s="5" t="s">
        <v>8</v>
      </c>
      <c r="K11" s="6">
        <v>2133</v>
      </c>
      <c r="L11" s="6" t="s">
        <v>49</v>
      </c>
      <c r="M11" s="6" t="s">
        <v>12</v>
      </c>
      <c r="N11" s="7">
        <v>2607</v>
      </c>
      <c r="O11" s="7" t="s">
        <v>51</v>
      </c>
      <c r="P11" s="7" t="s">
        <v>6</v>
      </c>
      <c r="Q11" s="8">
        <v>2517</v>
      </c>
      <c r="R11" s="8" t="s">
        <v>50</v>
      </c>
      <c r="S11" s="8" t="s">
        <v>10</v>
      </c>
      <c r="T11" s="9" t="s">
        <v>300</v>
      </c>
      <c r="U11" s="9" t="s">
        <v>300</v>
      </c>
      <c r="V11" s="9" t="s">
        <v>300</v>
      </c>
      <c r="W11" s="16">
        <f t="shared" si="0"/>
        <v>8</v>
      </c>
      <c r="X11">
        <f t="shared" si="1"/>
        <v>8016</v>
      </c>
      <c r="Y11" s="16" t="s">
        <v>584</v>
      </c>
      <c r="AD11">
        <f t="shared" si="2"/>
        <v>1</v>
      </c>
      <c r="AE11" t="s">
        <v>293</v>
      </c>
      <c r="AF11">
        <v>16</v>
      </c>
    </row>
    <row r="12" spans="1:32" ht="18.75" customHeight="1">
      <c r="A12">
        <v>19</v>
      </c>
      <c r="B12" t="s">
        <v>295</v>
      </c>
      <c r="C12" t="s">
        <v>52</v>
      </c>
      <c r="D12" t="s">
        <v>333</v>
      </c>
      <c r="E12" t="s">
        <v>334</v>
      </c>
      <c r="F12" t="s">
        <v>335</v>
      </c>
      <c r="G12" t="s">
        <v>478</v>
      </c>
      <c r="H12" s="5">
        <v>2231</v>
      </c>
      <c r="I12" s="5" t="s">
        <v>53</v>
      </c>
      <c r="J12" s="5" t="s">
        <v>8</v>
      </c>
      <c r="K12" s="6">
        <v>2433</v>
      </c>
      <c r="L12" s="6" t="s">
        <v>56</v>
      </c>
      <c r="M12" s="6" t="s">
        <v>12</v>
      </c>
      <c r="N12" s="7">
        <v>2423</v>
      </c>
      <c r="O12" s="7" t="s">
        <v>55</v>
      </c>
      <c r="P12" s="7" t="s">
        <v>6</v>
      </c>
      <c r="Q12" s="8">
        <v>2330</v>
      </c>
      <c r="R12" s="8" t="s">
        <v>54</v>
      </c>
      <c r="S12" s="8" t="s">
        <v>10</v>
      </c>
      <c r="T12" s="9" t="s">
        <v>300</v>
      </c>
      <c r="U12" s="9" t="s">
        <v>300</v>
      </c>
      <c r="V12" s="9" t="s">
        <v>300</v>
      </c>
      <c r="W12" s="16">
        <f t="shared" si="0"/>
        <v>9</v>
      </c>
      <c r="X12">
        <f t="shared" si="1"/>
        <v>9019</v>
      </c>
      <c r="Y12" s="16" t="s">
        <v>584</v>
      </c>
      <c r="AD12">
        <f t="shared" si="2"/>
        <v>1</v>
      </c>
      <c r="AE12" t="s">
        <v>295</v>
      </c>
      <c r="AF12">
        <v>19</v>
      </c>
    </row>
    <row r="13" spans="1:32" ht="18.75" customHeight="1">
      <c r="A13">
        <v>20</v>
      </c>
      <c r="B13" t="s">
        <v>292</v>
      </c>
      <c r="C13" t="s">
        <v>57</v>
      </c>
      <c r="D13" t="s">
        <v>336</v>
      </c>
      <c r="E13" t="s">
        <v>337</v>
      </c>
      <c r="F13" t="s">
        <v>338</v>
      </c>
      <c r="G13" t="s">
        <v>479</v>
      </c>
      <c r="H13" s="5">
        <v>2621</v>
      </c>
      <c r="I13" s="5" t="s">
        <v>59</v>
      </c>
      <c r="J13" s="5" t="s">
        <v>8</v>
      </c>
      <c r="K13" s="6">
        <v>2319</v>
      </c>
      <c r="L13" s="6" t="s">
        <v>58</v>
      </c>
      <c r="M13" s="6" t="s">
        <v>287</v>
      </c>
      <c r="N13" s="7">
        <v>2634</v>
      </c>
      <c r="O13" s="7" t="s">
        <v>60</v>
      </c>
      <c r="P13" s="7" t="s">
        <v>10</v>
      </c>
      <c r="Q13" s="8" t="s">
        <v>300</v>
      </c>
      <c r="R13" s="8" t="s">
        <v>300</v>
      </c>
      <c r="S13" s="8" t="s">
        <v>300</v>
      </c>
      <c r="T13" s="9" t="s">
        <v>300</v>
      </c>
      <c r="U13" s="9" t="s">
        <v>300</v>
      </c>
      <c r="V13" s="9" t="s">
        <v>300</v>
      </c>
      <c r="W13" s="16">
        <f t="shared" si="0"/>
        <v>7</v>
      </c>
      <c r="X13">
        <f t="shared" si="1"/>
        <v>7020</v>
      </c>
      <c r="Y13" s="16" t="s">
        <v>584</v>
      </c>
      <c r="AD13">
        <f t="shared" si="2"/>
        <v>1</v>
      </c>
      <c r="AE13" t="s">
        <v>292</v>
      </c>
      <c r="AF13">
        <v>20</v>
      </c>
    </row>
    <row r="14" spans="1:32" ht="18.75" customHeight="1">
      <c r="A14">
        <v>23</v>
      </c>
      <c r="B14" t="s">
        <v>292</v>
      </c>
      <c r="C14" t="s">
        <v>61</v>
      </c>
      <c r="D14" t="s">
        <v>339</v>
      </c>
      <c r="E14" t="s">
        <v>340</v>
      </c>
      <c r="F14" t="s">
        <v>341</v>
      </c>
      <c r="G14" t="s">
        <v>480</v>
      </c>
      <c r="H14" s="5">
        <v>2406</v>
      </c>
      <c r="I14" s="5" t="s">
        <v>63</v>
      </c>
      <c r="J14" s="5" t="s">
        <v>8</v>
      </c>
      <c r="K14" s="6">
        <v>2217</v>
      </c>
      <c r="L14" s="6" t="s">
        <v>62</v>
      </c>
      <c r="M14" s="6" t="s">
        <v>12</v>
      </c>
      <c r="N14" s="7">
        <v>2516</v>
      </c>
      <c r="O14" s="7" t="s">
        <v>65</v>
      </c>
      <c r="P14" s="7" t="s">
        <v>6</v>
      </c>
      <c r="Q14" s="8">
        <v>2418</v>
      </c>
      <c r="R14" s="8" t="s">
        <v>64</v>
      </c>
      <c r="S14" s="8" t="s">
        <v>10</v>
      </c>
      <c r="T14" s="9" t="s">
        <v>300</v>
      </c>
      <c r="U14" s="9" t="s">
        <v>300</v>
      </c>
      <c r="V14" s="9" t="s">
        <v>300</v>
      </c>
      <c r="W14" s="16">
        <f t="shared" si="0"/>
        <v>7</v>
      </c>
      <c r="X14">
        <f t="shared" si="1"/>
        <v>7023</v>
      </c>
      <c r="Y14" s="16" t="s">
        <v>584</v>
      </c>
      <c r="AD14">
        <f t="shared" si="2"/>
        <v>1</v>
      </c>
      <c r="AE14" t="s">
        <v>292</v>
      </c>
      <c r="AF14">
        <v>23</v>
      </c>
    </row>
    <row r="15" spans="1:32" ht="18.75" customHeight="1">
      <c r="A15">
        <v>24</v>
      </c>
      <c r="B15" t="s">
        <v>291</v>
      </c>
      <c r="C15" t="s">
        <v>66</v>
      </c>
      <c r="D15" t="s">
        <v>342</v>
      </c>
      <c r="E15" t="s">
        <v>343</v>
      </c>
      <c r="F15" t="s">
        <v>344</v>
      </c>
      <c r="G15" t="s">
        <v>481</v>
      </c>
      <c r="H15" s="5">
        <v>2412</v>
      </c>
      <c r="I15" s="5" t="s">
        <v>68</v>
      </c>
      <c r="J15" s="5" t="s">
        <v>8</v>
      </c>
      <c r="K15" s="6">
        <v>2535</v>
      </c>
      <c r="L15" s="6" t="s">
        <v>70</v>
      </c>
      <c r="M15" s="6" t="s">
        <v>12</v>
      </c>
      <c r="N15" s="7">
        <v>2420</v>
      </c>
      <c r="O15" s="7" t="s">
        <v>69</v>
      </c>
      <c r="P15" s="7" t="s">
        <v>6</v>
      </c>
      <c r="Q15" s="8">
        <v>2325</v>
      </c>
      <c r="R15" s="8" t="s">
        <v>67</v>
      </c>
      <c r="S15" s="8" t="s">
        <v>10</v>
      </c>
      <c r="T15" s="9" t="s">
        <v>300</v>
      </c>
      <c r="U15" s="9" t="s">
        <v>300</v>
      </c>
      <c r="V15" s="9" t="s">
        <v>300</v>
      </c>
      <c r="W15" s="16">
        <f t="shared" si="0"/>
        <v>6</v>
      </c>
      <c r="X15">
        <f t="shared" si="1"/>
        <v>6024</v>
      </c>
      <c r="Y15" s="16" t="s">
        <v>584</v>
      </c>
      <c r="AD15">
        <f t="shared" si="2"/>
        <v>1</v>
      </c>
      <c r="AE15" t="s">
        <v>291</v>
      </c>
      <c r="AF15">
        <v>24</v>
      </c>
    </row>
    <row r="16" spans="1:32" ht="18.75" customHeight="1">
      <c r="A16">
        <v>26</v>
      </c>
      <c r="B16" t="s">
        <v>293</v>
      </c>
      <c r="C16" t="s">
        <v>71</v>
      </c>
      <c r="D16" t="s">
        <v>324</v>
      </c>
      <c r="E16" t="s">
        <v>345</v>
      </c>
      <c r="F16" t="s">
        <v>346</v>
      </c>
      <c r="G16" t="s">
        <v>482</v>
      </c>
      <c r="H16" s="5">
        <v>2207</v>
      </c>
      <c r="I16" s="5" t="s">
        <v>73</v>
      </c>
      <c r="J16" s="5" t="s">
        <v>8</v>
      </c>
      <c r="K16" s="6">
        <v>2311</v>
      </c>
      <c r="L16" s="6" t="s">
        <v>74</v>
      </c>
      <c r="M16" s="6" t="s">
        <v>12</v>
      </c>
      <c r="N16" s="7">
        <v>2120</v>
      </c>
      <c r="O16" s="7" t="s">
        <v>72</v>
      </c>
      <c r="P16" s="7" t="s">
        <v>6</v>
      </c>
      <c r="Q16" s="8">
        <v>2430</v>
      </c>
      <c r="R16" s="8" t="s">
        <v>75</v>
      </c>
      <c r="S16" s="8" t="s">
        <v>10</v>
      </c>
      <c r="T16" s="9" t="s">
        <v>300</v>
      </c>
      <c r="U16" s="9" t="s">
        <v>300</v>
      </c>
      <c r="V16" s="9" t="s">
        <v>300</v>
      </c>
      <c r="W16" s="16">
        <f t="shared" si="0"/>
        <v>8</v>
      </c>
      <c r="X16">
        <f t="shared" si="1"/>
        <v>8026</v>
      </c>
      <c r="Y16" s="16" t="s">
        <v>584</v>
      </c>
      <c r="AD16">
        <f t="shared" si="2"/>
        <v>1</v>
      </c>
      <c r="AE16" t="s">
        <v>293</v>
      </c>
      <c r="AF16">
        <v>26</v>
      </c>
    </row>
    <row r="17" spans="1:32" ht="18.75" customHeight="1">
      <c r="A17">
        <v>27</v>
      </c>
      <c r="B17" t="s">
        <v>292</v>
      </c>
      <c r="C17" t="s">
        <v>76</v>
      </c>
      <c r="D17" t="s">
        <v>347</v>
      </c>
      <c r="E17" t="s">
        <v>348</v>
      </c>
      <c r="F17" t="s">
        <v>349</v>
      </c>
      <c r="G17" t="s">
        <v>483</v>
      </c>
      <c r="H17" s="5">
        <v>2502</v>
      </c>
      <c r="I17" s="5" t="s">
        <v>78</v>
      </c>
      <c r="J17" s="5" t="s">
        <v>8</v>
      </c>
      <c r="K17" s="6">
        <v>2414</v>
      </c>
      <c r="L17" s="6" t="s">
        <v>77</v>
      </c>
      <c r="M17" s="6" t="s">
        <v>12</v>
      </c>
      <c r="N17" s="7">
        <v>2105</v>
      </c>
      <c r="O17" s="7" t="s">
        <v>301</v>
      </c>
      <c r="P17" s="7" t="s">
        <v>298</v>
      </c>
      <c r="Q17" s="8">
        <v>2632</v>
      </c>
      <c r="R17" s="8" t="s">
        <v>79</v>
      </c>
      <c r="S17" s="8" t="s">
        <v>10</v>
      </c>
      <c r="T17" s="9" t="s">
        <v>300</v>
      </c>
      <c r="U17" s="9" t="s">
        <v>300</v>
      </c>
      <c r="V17" s="9" t="s">
        <v>300</v>
      </c>
      <c r="W17" s="16">
        <f t="shared" si="0"/>
        <v>7</v>
      </c>
      <c r="X17">
        <f t="shared" si="1"/>
        <v>7027</v>
      </c>
      <c r="Y17" s="16" t="s">
        <v>584</v>
      </c>
      <c r="AD17">
        <f t="shared" si="2"/>
        <v>1</v>
      </c>
      <c r="AE17" t="s">
        <v>292</v>
      </c>
      <c r="AF17">
        <v>27</v>
      </c>
    </row>
    <row r="18" spans="1:32" ht="18.75" customHeight="1">
      <c r="A18">
        <v>29</v>
      </c>
      <c r="B18" t="s">
        <v>295</v>
      </c>
      <c r="C18" t="s">
        <v>80</v>
      </c>
      <c r="D18" t="s">
        <v>350</v>
      </c>
      <c r="E18" t="s">
        <v>351</v>
      </c>
      <c r="F18" t="s">
        <v>352</v>
      </c>
      <c r="G18" t="s">
        <v>484</v>
      </c>
      <c r="H18" s="5">
        <v>2227</v>
      </c>
      <c r="I18" s="5" t="s">
        <v>81</v>
      </c>
      <c r="J18" s="5" t="s">
        <v>8</v>
      </c>
      <c r="K18" s="6">
        <v>2328</v>
      </c>
      <c r="L18" s="6" t="s">
        <v>82</v>
      </c>
      <c r="M18" s="6" t="s">
        <v>12</v>
      </c>
      <c r="N18" s="7">
        <v>2417</v>
      </c>
      <c r="O18" s="7" t="s">
        <v>83</v>
      </c>
      <c r="P18" s="7" t="s">
        <v>6</v>
      </c>
      <c r="Q18" s="8">
        <v>2519</v>
      </c>
      <c r="R18" s="8" t="s">
        <v>84</v>
      </c>
      <c r="S18" s="8" t="s">
        <v>10</v>
      </c>
      <c r="T18" s="9">
        <v>2636</v>
      </c>
      <c r="U18" s="9" t="s">
        <v>85</v>
      </c>
      <c r="V18" s="9" t="s">
        <v>10</v>
      </c>
      <c r="W18" s="16">
        <f t="shared" si="0"/>
        <v>9</v>
      </c>
      <c r="X18">
        <f t="shared" si="1"/>
        <v>9029</v>
      </c>
      <c r="Y18" s="16" t="s">
        <v>584</v>
      </c>
      <c r="AD18">
        <f t="shared" si="2"/>
        <v>1</v>
      </c>
      <c r="AE18" t="s">
        <v>295</v>
      </c>
      <c r="AF18">
        <v>29</v>
      </c>
    </row>
    <row r="19" spans="1:32" ht="18.75" customHeight="1">
      <c r="A19">
        <v>34</v>
      </c>
      <c r="B19" t="s">
        <v>296</v>
      </c>
      <c r="C19" t="s">
        <v>86</v>
      </c>
      <c r="D19" t="s">
        <v>353</v>
      </c>
      <c r="E19" t="s">
        <v>354</v>
      </c>
      <c r="F19" t="s">
        <v>355</v>
      </c>
      <c r="G19" t="s">
        <v>485</v>
      </c>
      <c r="H19" s="5">
        <v>2407</v>
      </c>
      <c r="I19" s="5" t="s">
        <v>89</v>
      </c>
      <c r="J19" s="5" t="s">
        <v>8</v>
      </c>
      <c r="K19" s="6">
        <v>2612</v>
      </c>
      <c r="L19" s="6" t="s">
        <v>90</v>
      </c>
      <c r="M19" s="6" t="s">
        <v>12</v>
      </c>
      <c r="N19" s="7">
        <v>2108</v>
      </c>
      <c r="O19" s="7" t="s">
        <v>87</v>
      </c>
      <c r="P19" s="7" t="s">
        <v>6</v>
      </c>
      <c r="Q19" s="8">
        <v>2301</v>
      </c>
      <c r="R19" s="8" t="s">
        <v>88</v>
      </c>
      <c r="S19" s="8" t="s">
        <v>10</v>
      </c>
      <c r="T19" s="9" t="s">
        <v>300</v>
      </c>
      <c r="U19" s="9" t="s">
        <v>300</v>
      </c>
      <c r="V19" s="9" t="s">
        <v>300</v>
      </c>
      <c r="W19" s="16">
        <f t="shared" si="0"/>
        <v>4</v>
      </c>
      <c r="X19">
        <f t="shared" si="1"/>
        <v>4034</v>
      </c>
      <c r="Y19" s="16" t="s">
        <v>584</v>
      </c>
      <c r="AD19">
        <f t="shared" si="2"/>
        <v>1</v>
      </c>
      <c r="AE19" t="s">
        <v>296</v>
      </c>
      <c r="AF19">
        <v>34</v>
      </c>
    </row>
    <row r="20" spans="1:32" ht="18.75" customHeight="1">
      <c r="A20">
        <v>37</v>
      </c>
      <c r="B20" t="s">
        <v>296</v>
      </c>
      <c r="C20" t="s">
        <v>91</v>
      </c>
      <c r="D20" t="s">
        <v>353</v>
      </c>
      <c r="E20" t="s">
        <v>356</v>
      </c>
      <c r="F20" t="s">
        <v>357</v>
      </c>
      <c r="G20" t="s">
        <v>486</v>
      </c>
      <c r="H20" s="5">
        <v>2609</v>
      </c>
      <c r="I20" s="5" t="s">
        <v>95</v>
      </c>
      <c r="J20" s="5" t="s">
        <v>8</v>
      </c>
      <c r="K20" s="6">
        <v>2513</v>
      </c>
      <c r="L20" s="6" t="s">
        <v>94</v>
      </c>
      <c r="M20" s="6" t="s">
        <v>12</v>
      </c>
      <c r="N20" s="7">
        <v>2208</v>
      </c>
      <c r="O20" s="7" t="s">
        <v>93</v>
      </c>
      <c r="P20" s="7" t="s">
        <v>6</v>
      </c>
      <c r="Q20" s="8">
        <v>2103</v>
      </c>
      <c r="R20" s="8" t="s">
        <v>92</v>
      </c>
      <c r="S20" s="8" t="s">
        <v>10</v>
      </c>
      <c r="T20" s="9" t="s">
        <v>300</v>
      </c>
      <c r="U20" s="9" t="s">
        <v>300</v>
      </c>
      <c r="V20" s="9" t="s">
        <v>300</v>
      </c>
      <c r="W20" s="16">
        <f t="shared" si="0"/>
        <v>4</v>
      </c>
      <c r="X20">
        <f t="shared" si="1"/>
        <v>4037</v>
      </c>
      <c r="Y20" s="16" t="s">
        <v>584</v>
      </c>
      <c r="AD20">
        <f t="shared" si="2"/>
        <v>1</v>
      </c>
      <c r="AE20" t="s">
        <v>296</v>
      </c>
      <c r="AF20">
        <v>37</v>
      </c>
    </row>
    <row r="21" spans="1:32" ht="18.75" customHeight="1">
      <c r="A21">
        <v>39</v>
      </c>
      <c r="B21" t="s">
        <v>296</v>
      </c>
      <c r="C21" t="s">
        <v>96</v>
      </c>
      <c r="D21" t="s">
        <v>358</v>
      </c>
      <c r="E21" t="s">
        <v>359</v>
      </c>
      <c r="F21" t="s">
        <v>360</v>
      </c>
      <c r="G21" t="s">
        <v>487</v>
      </c>
      <c r="H21" s="5">
        <v>2228</v>
      </c>
      <c r="I21" s="5" t="s">
        <v>98</v>
      </c>
      <c r="J21" s="5" t="s">
        <v>8</v>
      </c>
      <c r="K21" s="6">
        <v>2334</v>
      </c>
      <c r="L21" s="6" t="s">
        <v>99</v>
      </c>
      <c r="M21" s="6" t="s">
        <v>12</v>
      </c>
      <c r="N21" s="7">
        <v>2206</v>
      </c>
      <c r="O21" s="7" t="s">
        <v>97</v>
      </c>
      <c r="P21" s="7" t="s">
        <v>6</v>
      </c>
      <c r="Q21" s="8">
        <v>2614</v>
      </c>
      <c r="R21" s="8" t="s">
        <v>100</v>
      </c>
      <c r="S21" s="8" t="s">
        <v>10</v>
      </c>
      <c r="T21" s="9" t="s">
        <v>300</v>
      </c>
      <c r="U21" s="9" t="s">
        <v>300</v>
      </c>
      <c r="V21" s="9" t="s">
        <v>300</v>
      </c>
      <c r="W21" s="16">
        <f t="shared" si="0"/>
        <v>4</v>
      </c>
      <c r="X21">
        <f t="shared" si="1"/>
        <v>4039</v>
      </c>
      <c r="Y21" s="16" t="s">
        <v>584</v>
      </c>
      <c r="AD21">
        <f t="shared" si="2"/>
        <v>1</v>
      </c>
      <c r="AE21" t="s">
        <v>296</v>
      </c>
      <c r="AF21">
        <v>39</v>
      </c>
    </row>
    <row r="22" spans="1:32" ht="18.75" customHeight="1">
      <c r="A22">
        <v>42</v>
      </c>
      <c r="B22" t="s">
        <v>291</v>
      </c>
      <c r="C22" t="s">
        <v>101</v>
      </c>
      <c r="D22" t="s">
        <v>361</v>
      </c>
      <c r="E22" t="s">
        <v>362</v>
      </c>
      <c r="F22" t="s">
        <v>363</v>
      </c>
      <c r="G22" t="s">
        <v>488</v>
      </c>
      <c r="H22" s="5">
        <v>2620</v>
      </c>
      <c r="I22" s="5" t="s">
        <v>105</v>
      </c>
      <c r="J22" s="5" t="s">
        <v>8</v>
      </c>
      <c r="K22" s="6">
        <v>2137</v>
      </c>
      <c r="L22" s="6" t="s">
        <v>102</v>
      </c>
      <c r="M22" s="6" t="s">
        <v>12</v>
      </c>
      <c r="N22" s="7">
        <v>2316</v>
      </c>
      <c r="O22" s="7" t="s">
        <v>103</v>
      </c>
      <c r="P22" s="7" t="s">
        <v>6</v>
      </c>
      <c r="Q22" s="8">
        <v>2425</v>
      </c>
      <c r="R22" s="8" t="s">
        <v>104</v>
      </c>
      <c r="S22" s="8" t="s">
        <v>10</v>
      </c>
      <c r="T22" s="9" t="s">
        <v>300</v>
      </c>
      <c r="U22" s="9" t="s">
        <v>300</v>
      </c>
      <c r="V22" s="9" t="s">
        <v>300</v>
      </c>
      <c r="W22" s="16">
        <f t="shared" si="0"/>
        <v>6</v>
      </c>
      <c r="X22">
        <f t="shared" si="1"/>
        <v>6042</v>
      </c>
      <c r="Y22" s="16" t="s">
        <v>584</v>
      </c>
      <c r="AD22">
        <f t="shared" si="2"/>
        <v>1</v>
      </c>
      <c r="AE22" t="s">
        <v>291</v>
      </c>
      <c r="AF22">
        <v>42</v>
      </c>
    </row>
    <row r="23" spans="1:32" ht="18.75" customHeight="1">
      <c r="A23">
        <v>43</v>
      </c>
      <c r="B23" t="s">
        <v>293</v>
      </c>
      <c r="C23" t="s">
        <v>106</v>
      </c>
      <c r="D23" t="s">
        <v>364</v>
      </c>
      <c r="E23" t="s">
        <v>365</v>
      </c>
      <c r="F23" t="s">
        <v>366</v>
      </c>
      <c r="G23" t="s">
        <v>489</v>
      </c>
      <c r="H23" s="5">
        <v>2529</v>
      </c>
      <c r="I23" s="5" t="s">
        <v>110</v>
      </c>
      <c r="J23" s="5" t="s">
        <v>8</v>
      </c>
      <c r="K23" s="6">
        <v>2237</v>
      </c>
      <c r="L23" s="6" t="s">
        <v>108</v>
      </c>
      <c r="M23" s="6" t="s">
        <v>12</v>
      </c>
      <c r="N23" s="7">
        <v>2127</v>
      </c>
      <c r="O23" s="7" t="s">
        <v>107</v>
      </c>
      <c r="P23" s="7" t="s">
        <v>6</v>
      </c>
      <c r="Q23" s="8">
        <v>2437</v>
      </c>
      <c r="R23" s="8" t="s">
        <v>109</v>
      </c>
      <c r="S23" s="8" t="s">
        <v>10</v>
      </c>
      <c r="T23" s="9">
        <v>2531</v>
      </c>
      <c r="U23" s="9" t="s">
        <v>111</v>
      </c>
      <c r="V23" s="9" t="s">
        <v>10</v>
      </c>
      <c r="W23" s="16">
        <f t="shared" si="0"/>
        <v>8</v>
      </c>
      <c r="X23">
        <f t="shared" si="1"/>
        <v>8043</v>
      </c>
      <c r="Y23" s="16" t="s">
        <v>584</v>
      </c>
      <c r="AD23">
        <f t="shared" si="2"/>
        <v>1</v>
      </c>
      <c r="AE23" t="s">
        <v>293</v>
      </c>
      <c r="AF23">
        <v>43</v>
      </c>
    </row>
    <row r="24" spans="1:32" ht="18.75" customHeight="1">
      <c r="A24">
        <v>45</v>
      </c>
      <c r="B24" t="s">
        <v>291</v>
      </c>
      <c r="C24" t="s">
        <v>112</v>
      </c>
      <c r="D24" t="s">
        <v>367</v>
      </c>
      <c r="E24" t="s">
        <v>368</v>
      </c>
      <c r="F24" t="s">
        <v>369</v>
      </c>
      <c r="G24" t="s">
        <v>490</v>
      </c>
      <c r="H24" s="5">
        <v>2124</v>
      </c>
      <c r="I24" s="5" t="s">
        <v>113</v>
      </c>
      <c r="J24" s="5" t="s">
        <v>8</v>
      </c>
      <c r="K24" s="6">
        <v>2521</v>
      </c>
      <c r="L24" s="6" t="s">
        <v>116</v>
      </c>
      <c r="M24" s="6" t="s">
        <v>12</v>
      </c>
      <c r="N24" s="7">
        <v>2232</v>
      </c>
      <c r="O24" s="7" t="s">
        <v>114</v>
      </c>
      <c r="P24" s="7" t="s">
        <v>6</v>
      </c>
      <c r="Q24" s="8">
        <v>2426</v>
      </c>
      <c r="R24" s="8" t="s">
        <v>115</v>
      </c>
      <c r="S24" s="8" t="s">
        <v>299</v>
      </c>
      <c r="T24" s="9" t="s">
        <v>300</v>
      </c>
      <c r="U24" s="9" t="s">
        <v>300</v>
      </c>
      <c r="V24" s="9" t="s">
        <v>300</v>
      </c>
      <c r="W24" s="16">
        <f t="shared" si="0"/>
        <v>6</v>
      </c>
      <c r="X24">
        <f t="shared" si="1"/>
        <v>6045</v>
      </c>
      <c r="Y24" s="16" t="s">
        <v>584</v>
      </c>
      <c r="AD24">
        <f t="shared" si="2"/>
        <v>1</v>
      </c>
      <c r="AE24" t="s">
        <v>291</v>
      </c>
      <c r="AF24">
        <v>45</v>
      </c>
    </row>
    <row r="25" spans="1:32" ht="18.75" customHeight="1">
      <c r="A25">
        <v>46</v>
      </c>
      <c r="B25" t="s">
        <v>292</v>
      </c>
      <c r="C25" t="s">
        <v>117</v>
      </c>
      <c r="D25" t="s">
        <v>370</v>
      </c>
      <c r="E25" t="s">
        <v>371</v>
      </c>
      <c r="F25" t="s">
        <v>372</v>
      </c>
      <c r="G25" t="s">
        <v>491</v>
      </c>
      <c r="H25" s="5">
        <v>2409</v>
      </c>
      <c r="I25" s="5" t="s">
        <v>118</v>
      </c>
      <c r="J25" s="5" t="s">
        <v>8</v>
      </c>
      <c r="K25" s="6">
        <v>2631</v>
      </c>
      <c r="L25" s="6" t="s">
        <v>121</v>
      </c>
      <c r="M25" s="6" t="s">
        <v>12</v>
      </c>
      <c r="N25" s="7">
        <v>2532</v>
      </c>
      <c r="O25" s="7" t="s">
        <v>120</v>
      </c>
      <c r="P25" s="7" t="s">
        <v>6</v>
      </c>
      <c r="Q25" s="8">
        <v>2424</v>
      </c>
      <c r="R25" s="8" t="s">
        <v>119</v>
      </c>
      <c r="S25" s="8" t="s">
        <v>10</v>
      </c>
      <c r="T25" s="9" t="s">
        <v>300</v>
      </c>
      <c r="U25" s="9" t="s">
        <v>300</v>
      </c>
      <c r="V25" s="9" t="s">
        <v>300</v>
      </c>
      <c r="W25" s="16">
        <f t="shared" si="0"/>
        <v>7</v>
      </c>
      <c r="X25">
        <f t="shared" si="1"/>
        <v>7046</v>
      </c>
      <c r="Y25" s="16" t="s">
        <v>584</v>
      </c>
      <c r="AD25">
        <f t="shared" si="2"/>
        <v>1</v>
      </c>
      <c r="AE25" t="s">
        <v>292</v>
      </c>
      <c r="AF25">
        <v>46</v>
      </c>
    </row>
    <row r="26" spans="1:32" ht="18.75" customHeight="1">
      <c r="A26">
        <v>47</v>
      </c>
      <c r="B26" t="s">
        <v>295</v>
      </c>
      <c r="C26" t="s">
        <v>122</v>
      </c>
      <c r="D26" t="s">
        <v>373</v>
      </c>
      <c r="E26" t="s">
        <v>374</v>
      </c>
      <c r="F26" t="s">
        <v>375</v>
      </c>
      <c r="G26" t="s">
        <v>492</v>
      </c>
      <c r="H26" s="5">
        <v>2611</v>
      </c>
      <c r="I26" s="5" t="s">
        <v>125</v>
      </c>
      <c r="J26" s="5" t="s">
        <v>8</v>
      </c>
      <c r="K26" s="6">
        <v>2321</v>
      </c>
      <c r="L26" s="6" t="s">
        <v>123</v>
      </c>
      <c r="M26" s="6" t="s">
        <v>302</v>
      </c>
      <c r="N26" s="7">
        <v>2633</v>
      </c>
      <c r="O26" s="7" t="s">
        <v>126</v>
      </c>
      <c r="P26" s="7" t="s">
        <v>298</v>
      </c>
      <c r="Q26" s="8">
        <v>2428</v>
      </c>
      <c r="R26" s="8" t="s">
        <v>124</v>
      </c>
      <c r="S26" s="8" t="s">
        <v>10</v>
      </c>
      <c r="T26" s="9" t="s">
        <v>300</v>
      </c>
      <c r="U26" s="9" t="s">
        <v>300</v>
      </c>
      <c r="V26" s="9" t="s">
        <v>300</v>
      </c>
      <c r="W26" s="16">
        <f t="shared" si="0"/>
        <v>9</v>
      </c>
      <c r="X26">
        <f t="shared" si="1"/>
        <v>9047</v>
      </c>
      <c r="Y26" s="16" t="s">
        <v>584</v>
      </c>
      <c r="AD26">
        <f t="shared" si="2"/>
        <v>1</v>
      </c>
      <c r="AE26" t="s">
        <v>295</v>
      </c>
      <c r="AF26">
        <v>47</v>
      </c>
    </row>
    <row r="27" spans="1:32" ht="18.75" customHeight="1">
      <c r="A27">
        <v>48</v>
      </c>
      <c r="B27" t="s">
        <v>295</v>
      </c>
      <c r="C27" t="s">
        <v>127</v>
      </c>
      <c r="D27" t="s">
        <v>376</v>
      </c>
      <c r="E27" t="s">
        <v>377</v>
      </c>
      <c r="F27" t="s">
        <v>378</v>
      </c>
      <c r="G27" t="s">
        <v>493</v>
      </c>
      <c r="H27" s="5">
        <v>2511</v>
      </c>
      <c r="I27" s="5" t="s">
        <v>129</v>
      </c>
      <c r="J27" s="5" t="s">
        <v>8</v>
      </c>
      <c r="K27" s="6">
        <v>2630</v>
      </c>
      <c r="L27" s="6" t="s">
        <v>130</v>
      </c>
      <c r="M27" s="6" t="s">
        <v>12</v>
      </c>
      <c r="N27" s="7">
        <v>2635</v>
      </c>
      <c r="O27" s="7" t="s">
        <v>131</v>
      </c>
      <c r="P27" s="7" t="s">
        <v>6</v>
      </c>
      <c r="Q27" s="8">
        <v>2121</v>
      </c>
      <c r="R27" s="8" t="s">
        <v>128</v>
      </c>
      <c r="S27" s="8" t="s">
        <v>10</v>
      </c>
      <c r="T27" s="9" t="s">
        <v>300</v>
      </c>
      <c r="U27" s="9" t="s">
        <v>300</v>
      </c>
      <c r="V27" s="9" t="s">
        <v>300</v>
      </c>
      <c r="W27" s="16">
        <f t="shared" si="0"/>
        <v>9</v>
      </c>
      <c r="X27">
        <f t="shared" si="1"/>
        <v>9048</v>
      </c>
      <c r="Y27" s="16" t="s">
        <v>584</v>
      </c>
      <c r="AD27">
        <f t="shared" si="2"/>
        <v>1</v>
      </c>
      <c r="AE27" t="s">
        <v>295</v>
      </c>
      <c r="AF27">
        <v>48</v>
      </c>
    </row>
    <row r="28" spans="1:32" ht="18.75" customHeight="1">
      <c r="A28">
        <v>49</v>
      </c>
      <c r="B28" t="s">
        <v>295</v>
      </c>
      <c r="C28" t="s">
        <v>132</v>
      </c>
      <c r="D28" t="s">
        <v>379</v>
      </c>
      <c r="E28" t="s">
        <v>380</v>
      </c>
      <c r="F28" t="s">
        <v>381</v>
      </c>
      <c r="G28" t="s">
        <v>494</v>
      </c>
      <c r="H28" s="5">
        <v>2128</v>
      </c>
      <c r="I28" s="5" t="s">
        <v>133</v>
      </c>
      <c r="J28" s="5" t="s">
        <v>8</v>
      </c>
      <c r="K28" s="6">
        <v>2528</v>
      </c>
      <c r="L28" s="6" t="s">
        <v>135</v>
      </c>
      <c r="M28" s="6" t="s">
        <v>289</v>
      </c>
      <c r="N28" s="7">
        <v>2404</v>
      </c>
      <c r="O28" s="7" t="s">
        <v>134</v>
      </c>
      <c r="P28" s="7" t="s">
        <v>298</v>
      </c>
      <c r="Q28" s="8" t="s">
        <v>300</v>
      </c>
      <c r="R28" s="8" t="s">
        <v>300</v>
      </c>
      <c r="S28" s="8" t="s">
        <v>300</v>
      </c>
      <c r="T28" s="9" t="s">
        <v>300</v>
      </c>
      <c r="U28" s="9" t="s">
        <v>300</v>
      </c>
      <c r="V28" s="9" t="s">
        <v>300</v>
      </c>
      <c r="W28" s="16">
        <f t="shared" si="0"/>
        <v>9</v>
      </c>
      <c r="X28">
        <f t="shared" si="1"/>
        <v>9049</v>
      </c>
      <c r="Y28" s="16" t="s">
        <v>584</v>
      </c>
      <c r="AD28">
        <f t="shared" si="2"/>
        <v>1</v>
      </c>
      <c r="AE28" t="s">
        <v>295</v>
      </c>
      <c r="AF28">
        <v>49</v>
      </c>
    </row>
    <row r="29" spans="1:32" ht="18.75" customHeight="1">
      <c r="A29">
        <v>51</v>
      </c>
      <c r="B29" t="s">
        <v>292</v>
      </c>
      <c r="C29" t="s">
        <v>136</v>
      </c>
      <c r="D29" t="s">
        <v>382</v>
      </c>
      <c r="E29" t="s">
        <v>383</v>
      </c>
      <c r="F29" t="s">
        <v>384</v>
      </c>
      <c r="G29" t="s">
        <v>495</v>
      </c>
      <c r="H29" s="5">
        <v>2520</v>
      </c>
      <c r="I29" s="5" t="s">
        <v>140</v>
      </c>
      <c r="J29" s="5" t="s">
        <v>8</v>
      </c>
      <c r="K29" s="6">
        <v>2336</v>
      </c>
      <c r="L29" s="6" t="s">
        <v>139</v>
      </c>
      <c r="M29" s="6" t="s">
        <v>12</v>
      </c>
      <c r="N29" s="7">
        <v>2223</v>
      </c>
      <c r="O29" s="7" t="s">
        <v>137</v>
      </c>
      <c r="P29" s="7" t="s">
        <v>6</v>
      </c>
      <c r="Q29" s="8">
        <v>2233</v>
      </c>
      <c r="R29" s="8" t="s">
        <v>138</v>
      </c>
      <c r="S29" s="8" t="s">
        <v>10</v>
      </c>
      <c r="T29" s="9" t="s">
        <v>300</v>
      </c>
      <c r="U29" s="9" t="s">
        <v>300</v>
      </c>
      <c r="V29" s="9" t="s">
        <v>300</v>
      </c>
      <c r="W29" s="16">
        <f t="shared" si="0"/>
        <v>7</v>
      </c>
      <c r="X29">
        <f t="shared" si="1"/>
        <v>7051</v>
      </c>
      <c r="Y29" s="16" t="s">
        <v>584</v>
      </c>
      <c r="AD29">
        <f t="shared" si="2"/>
        <v>1</v>
      </c>
      <c r="AE29" t="s">
        <v>292</v>
      </c>
      <c r="AF29">
        <v>51</v>
      </c>
    </row>
    <row r="30" spans="1:32" ht="18.75" customHeight="1">
      <c r="A30">
        <v>52</v>
      </c>
      <c r="B30" t="s">
        <v>292</v>
      </c>
      <c r="C30" t="s">
        <v>141</v>
      </c>
      <c r="D30" t="s">
        <v>385</v>
      </c>
      <c r="E30" t="s">
        <v>386</v>
      </c>
      <c r="F30" t="s">
        <v>387</v>
      </c>
      <c r="G30" t="s">
        <v>496</v>
      </c>
      <c r="H30" s="5">
        <v>2508</v>
      </c>
      <c r="I30" s="5" t="s">
        <v>145</v>
      </c>
      <c r="J30" s="5" t="s">
        <v>8</v>
      </c>
      <c r="K30" s="6">
        <v>2202</v>
      </c>
      <c r="L30" s="6" t="s">
        <v>144</v>
      </c>
      <c r="M30" s="6" t="s">
        <v>12</v>
      </c>
      <c r="N30" s="7">
        <v>2109</v>
      </c>
      <c r="O30" s="7" t="s">
        <v>143</v>
      </c>
      <c r="P30" s="7" t="s">
        <v>6</v>
      </c>
      <c r="Q30" s="8">
        <v>2107</v>
      </c>
      <c r="R30" s="8" t="s">
        <v>142</v>
      </c>
      <c r="S30" s="8" t="s">
        <v>10</v>
      </c>
      <c r="T30" s="9" t="s">
        <v>300</v>
      </c>
      <c r="U30" s="9" t="s">
        <v>300</v>
      </c>
      <c r="V30" s="9" t="s">
        <v>300</v>
      </c>
      <c r="W30" s="16">
        <f t="shared" si="0"/>
        <v>7</v>
      </c>
      <c r="X30">
        <f t="shared" si="1"/>
        <v>7052</v>
      </c>
      <c r="Y30" s="16" t="s">
        <v>584</v>
      </c>
      <c r="AD30">
        <f t="shared" si="2"/>
        <v>1</v>
      </c>
      <c r="AE30" t="s">
        <v>292</v>
      </c>
      <c r="AF30">
        <v>52</v>
      </c>
    </row>
    <row r="31" spans="1:32" ht="18.75" customHeight="1">
      <c r="A31">
        <v>54</v>
      </c>
      <c r="B31" t="s">
        <v>293</v>
      </c>
      <c r="C31" t="s">
        <v>146</v>
      </c>
      <c r="D31" t="s">
        <v>388</v>
      </c>
      <c r="E31" t="s">
        <v>389</v>
      </c>
      <c r="F31" t="s">
        <v>390</v>
      </c>
      <c r="G31" t="s">
        <v>497</v>
      </c>
      <c r="H31" s="5">
        <v>2432</v>
      </c>
      <c r="I31" s="5" t="s">
        <v>149</v>
      </c>
      <c r="J31" s="5" t="s">
        <v>8</v>
      </c>
      <c r="K31" s="6">
        <v>2411</v>
      </c>
      <c r="L31" s="6" t="s">
        <v>148</v>
      </c>
      <c r="M31" s="6" t="s">
        <v>287</v>
      </c>
      <c r="N31" s="7">
        <v>2327</v>
      </c>
      <c r="O31" s="7" t="s">
        <v>147</v>
      </c>
      <c r="P31" s="7" t="s">
        <v>10</v>
      </c>
      <c r="Q31" s="8" t="s">
        <v>300</v>
      </c>
      <c r="R31" s="8" t="s">
        <v>300</v>
      </c>
      <c r="S31" s="8" t="s">
        <v>300</v>
      </c>
      <c r="T31" s="9" t="s">
        <v>300</v>
      </c>
      <c r="U31" s="9" t="s">
        <v>300</v>
      </c>
      <c r="V31" s="9" t="s">
        <v>300</v>
      </c>
      <c r="W31" s="16">
        <f t="shared" si="0"/>
        <v>8</v>
      </c>
      <c r="X31">
        <f t="shared" si="1"/>
        <v>8054</v>
      </c>
      <c r="Y31" s="16" t="s">
        <v>584</v>
      </c>
      <c r="AD31">
        <f t="shared" si="2"/>
        <v>1</v>
      </c>
      <c r="AE31" t="s">
        <v>293</v>
      </c>
      <c r="AF31">
        <v>54</v>
      </c>
    </row>
    <row r="32" spans="1:32" ht="18.75" customHeight="1">
      <c r="A32">
        <v>55</v>
      </c>
      <c r="B32" t="s">
        <v>292</v>
      </c>
      <c r="C32" t="s">
        <v>150</v>
      </c>
      <c r="D32" t="s">
        <v>391</v>
      </c>
      <c r="E32" t="s">
        <v>392</v>
      </c>
      <c r="F32" t="s">
        <v>390</v>
      </c>
      <c r="G32" t="s">
        <v>498</v>
      </c>
      <c r="H32" s="5">
        <v>2431</v>
      </c>
      <c r="I32" s="5" t="s">
        <v>153</v>
      </c>
      <c r="J32" s="5" t="s">
        <v>8</v>
      </c>
      <c r="K32" s="6">
        <v>2317</v>
      </c>
      <c r="L32" s="6" t="s">
        <v>151</v>
      </c>
      <c r="M32" s="6" t="s">
        <v>287</v>
      </c>
      <c r="N32" s="7">
        <v>2416</v>
      </c>
      <c r="O32" s="7" t="s">
        <v>152</v>
      </c>
      <c r="P32" s="7" t="s">
        <v>10</v>
      </c>
      <c r="Q32" s="8" t="s">
        <v>300</v>
      </c>
      <c r="R32" s="8" t="s">
        <v>300</v>
      </c>
      <c r="S32" s="8" t="s">
        <v>300</v>
      </c>
      <c r="T32" s="9" t="s">
        <v>300</v>
      </c>
      <c r="U32" s="9" t="s">
        <v>300</v>
      </c>
      <c r="V32" s="9" t="s">
        <v>300</v>
      </c>
      <c r="W32" s="16">
        <f t="shared" si="0"/>
        <v>7</v>
      </c>
      <c r="X32">
        <f t="shared" si="1"/>
        <v>7055</v>
      </c>
      <c r="Y32" s="16" t="s">
        <v>584</v>
      </c>
      <c r="AD32">
        <f t="shared" si="2"/>
        <v>1</v>
      </c>
      <c r="AE32" t="s">
        <v>292</v>
      </c>
      <c r="AF32">
        <v>55</v>
      </c>
    </row>
    <row r="33" spans="1:32" ht="18.75" customHeight="1">
      <c r="A33">
        <v>56</v>
      </c>
      <c r="B33" t="s">
        <v>293</v>
      </c>
      <c r="C33" t="s">
        <v>154</v>
      </c>
      <c r="D33" t="s">
        <v>393</v>
      </c>
      <c r="E33" t="s">
        <v>394</v>
      </c>
      <c r="F33" t="s">
        <v>372</v>
      </c>
      <c r="G33" t="s">
        <v>499</v>
      </c>
      <c r="H33" s="5">
        <v>2225</v>
      </c>
      <c r="I33" s="5" t="s">
        <v>156</v>
      </c>
      <c r="J33" s="5" t="s">
        <v>8</v>
      </c>
      <c r="K33" s="6">
        <v>2204</v>
      </c>
      <c r="L33" s="6" t="s">
        <v>155</v>
      </c>
      <c r="M33" s="6" t="s">
        <v>12</v>
      </c>
      <c r="N33" s="7">
        <v>2435</v>
      </c>
      <c r="O33" s="7" t="s">
        <v>157</v>
      </c>
      <c r="P33" s="7" t="s">
        <v>6</v>
      </c>
      <c r="Q33" s="8">
        <v>2624</v>
      </c>
      <c r="R33" s="8" t="s">
        <v>158</v>
      </c>
      <c r="S33" s="8" t="s">
        <v>10</v>
      </c>
      <c r="T33" s="9" t="s">
        <v>300</v>
      </c>
      <c r="U33" s="9" t="s">
        <v>300</v>
      </c>
      <c r="V33" s="9" t="s">
        <v>300</v>
      </c>
      <c r="W33" s="16">
        <f t="shared" si="0"/>
        <v>8</v>
      </c>
      <c r="X33">
        <f t="shared" si="1"/>
        <v>8056</v>
      </c>
      <c r="Y33" s="16" t="s">
        <v>584</v>
      </c>
      <c r="AD33">
        <f t="shared" si="2"/>
        <v>1</v>
      </c>
      <c r="AE33" t="s">
        <v>293</v>
      </c>
      <c r="AF33">
        <v>56</v>
      </c>
    </row>
    <row r="34" spans="1:32" ht="18.75" customHeight="1">
      <c r="A34">
        <v>57</v>
      </c>
      <c r="B34" t="s">
        <v>291</v>
      </c>
      <c r="C34" t="s">
        <v>159</v>
      </c>
      <c r="D34" t="s">
        <v>361</v>
      </c>
      <c r="E34" t="s">
        <v>395</v>
      </c>
      <c r="F34" t="s">
        <v>326</v>
      </c>
      <c r="G34" t="s">
        <v>500</v>
      </c>
      <c r="H34" s="5">
        <v>2501</v>
      </c>
      <c r="I34" s="5" t="s">
        <v>162</v>
      </c>
      <c r="J34" s="5" t="s">
        <v>8</v>
      </c>
      <c r="K34" s="6">
        <v>2117</v>
      </c>
      <c r="L34" s="6" t="s">
        <v>160</v>
      </c>
      <c r="M34" s="6" t="s">
        <v>287</v>
      </c>
      <c r="N34" s="7">
        <v>2329</v>
      </c>
      <c r="O34" s="7" t="s">
        <v>161</v>
      </c>
      <c r="P34" s="7" t="s">
        <v>10</v>
      </c>
      <c r="Q34" s="8" t="s">
        <v>300</v>
      </c>
      <c r="R34" s="8" t="s">
        <v>300</v>
      </c>
      <c r="S34" s="8" t="s">
        <v>300</v>
      </c>
      <c r="T34" s="9" t="s">
        <v>300</v>
      </c>
      <c r="U34" s="9" t="s">
        <v>300</v>
      </c>
      <c r="V34" s="9" t="s">
        <v>300</v>
      </c>
      <c r="W34" s="16">
        <f t="shared" si="0"/>
        <v>6</v>
      </c>
      <c r="X34">
        <f t="shared" si="1"/>
        <v>6057</v>
      </c>
      <c r="Y34" s="16" t="s">
        <v>584</v>
      </c>
      <c r="AD34">
        <f t="shared" si="2"/>
        <v>1</v>
      </c>
      <c r="AE34" t="s">
        <v>291</v>
      </c>
      <c r="AF34">
        <v>57</v>
      </c>
    </row>
    <row r="35" spans="1:32" ht="18.75" customHeight="1">
      <c r="A35">
        <v>60</v>
      </c>
      <c r="B35" t="s">
        <v>294</v>
      </c>
      <c r="C35" t="s">
        <v>163</v>
      </c>
      <c r="D35" t="s">
        <v>396</v>
      </c>
      <c r="E35" t="s">
        <v>397</v>
      </c>
      <c r="F35" t="s">
        <v>398</v>
      </c>
      <c r="G35" t="s">
        <v>501</v>
      </c>
      <c r="H35" s="5">
        <v>2323</v>
      </c>
      <c r="I35" s="5" t="s">
        <v>167</v>
      </c>
      <c r="J35" s="5" t="s">
        <v>8</v>
      </c>
      <c r="K35" s="6">
        <v>2129</v>
      </c>
      <c r="L35" s="6" t="s">
        <v>165</v>
      </c>
      <c r="M35" s="6" t="s">
        <v>12</v>
      </c>
      <c r="N35" s="7">
        <v>2131</v>
      </c>
      <c r="O35" s="7" t="s">
        <v>166</v>
      </c>
      <c r="P35" s="7" t="s">
        <v>6</v>
      </c>
      <c r="Q35" s="8">
        <v>2104</v>
      </c>
      <c r="R35" s="8" t="s">
        <v>164</v>
      </c>
      <c r="S35" s="8" t="s">
        <v>10</v>
      </c>
      <c r="T35" s="9" t="s">
        <v>300</v>
      </c>
      <c r="U35" s="9" t="s">
        <v>300</v>
      </c>
      <c r="V35" s="9" t="s">
        <v>300</v>
      </c>
      <c r="W35" s="16">
        <f t="shared" si="0"/>
        <v>5</v>
      </c>
      <c r="X35">
        <f t="shared" si="1"/>
        <v>5060</v>
      </c>
      <c r="Y35" s="16" t="s">
        <v>584</v>
      </c>
      <c r="AD35">
        <f t="shared" si="2"/>
        <v>1</v>
      </c>
      <c r="AE35" t="s">
        <v>294</v>
      </c>
      <c r="AF35">
        <v>60</v>
      </c>
    </row>
    <row r="36" spans="1:32" ht="18.75" customHeight="1">
      <c r="A36">
        <v>62</v>
      </c>
      <c r="B36" t="s">
        <v>291</v>
      </c>
      <c r="C36" t="s">
        <v>168</v>
      </c>
      <c r="D36" t="s">
        <v>399</v>
      </c>
      <c r="E36" t="s">
        <v>400</v>
      </c>
      <c r="F36" t="s">
        <v>401</v>
      </c>
      <c r="G36" t="s">
        <v>502</v>
      </c>
      <c r="H36" s="5">
        <v>2537</v>
      </c>
      <c r="I36" s="5" t="s">
        <v>172</v>
      </c>
      <c r="J36" s="5" t="s">
        <v>8</v>
      </c>
      <c r="K36" s="6">
        <v>2526</v>
      </c>
      <c r="L36" s="6" t="s">
        <v>171</v>
      </c>
      <c r="M36" s="6" t="s">
        <v>12</v>
      </c>
      <c r="N36" s="7">
        <v>2422</v>
      </c>
      <c r="O36" s="7" t="s">
        <v>170</v>
      </c>
      <c r="P36" s="7" t="s">
        <v>6</v>
      </c>
      <c r="Q36" s="8">
        <v>2122</v>
      </c>
      <c r="R36" s="8" t="s">
        <v>169</v>
      </c>
      <c r="S36" s="8" t="s">
        <v>10</v>
      </c>
      <c r="T36" s="9" t="s">
        <v>300</v>
      </c>
      <c r="U36" s="9" t="s">
        <v>300</v>
      </c>
      <c r="V36" s="9" t="s">
        <v>300</v>
      </c>
      <c r="W36" s="16">
        <f t="shared" si="0"/>
        <v>6</v>
      </c>
      <c r="X36">
        <f t="shared" si="1"/>
        <v>6062</v>
      </c>
      <c r="Y36" s="16" t="s">
        <v>584</v>
      </c>
      <c r="AD36">
        <f t="shared" si="2"/>
        <v>1</v>
      </c>
      <c r="AE36" t="s">
        <v>291</v>
      </c>
      <c r="AF36">
        <v>62</v>
      </c>
    </row>
    <row r="37" spans="1:32" ht="18.75" customHeight="1">
      <c r="A37">
        <v>65</v>
      </c>
      <c r="B37" t="s">
        <v>295</v>
      </c>
      <c r="C37" t="s">
        <v>173</v>
      </c>
      <c r="D37" t="s">
        <v>336</v>
      </c>
      <c r="E37" t="s">
        <v>402</v>
      </c>
      <c r="F37" t="s">
        <v>403</v>
      </c>
      <c r="G37" t="s">
        <v>503</v>
      </c>
      <c r="H37" s="5">
        <v>2126</v>
      </c>
      <c r="I37" s="5" t="s">
        <v>174</v>
      </c>
      <c r="J37" s="5" t="s">
        <v>8</v>
      </c>
      <c r="K37" s="6">
        <v>2617</v>
      </c>
      <c r="L37" s="6" t="s">
        <v>176</v>
      </c>
      <c r="M37" s="6" t="s">
        <v>12</v>
      </c>
      <c r="N37" s="7">
        <v>2324</v>
      </c>
      <c r="O37" s="7" t="s">
        <v>175</v>
      </c>
      <c r="P37" s="7" t="s">
        <v>6</v>
      </c>
      <c r="Q37" s="8">
        <v>2619</v>
      </c>
      <c r="R37" s="8" t="s">
        <v>177</v>
      </c>
      <c r="S37" s="8" t="s">
        <v>10</v>
      </c>
      <c r="T37" s="9" t="s">
        <v>300</v>
      </c>
      <c r="U37" s="9" t="s">
        <v>300</v>
      </c>
      <c r="V37" s="9" t="s">
        <v>300</v>
      </c>
      <c r="W37" s="16">
        <f t="shared" si="0"/>
        <v>9</v>
      </c>
      <c r="X37">
        <f t="shared" si="1"/>
        <v>9065</v>
      </c>
      <c r="Y37" s="16" t="s">
        <v>584</v>
      </c>
      <c r="AD37">
        <f t="shared" si="2"/>
        <v>1</v>
      </c>
      <c r="AE37" t="s">
        <v>295</v>
      </c>
      <c r="AF37">
        <v>65</v>
      </c>
    </row>
    <row r="38" spans="1:32" ht="18.75" customHeight="1">
      <c r="A38">
        <v>69</v>
      </c>
      <c r="B38" t="s">
        <v>292</v>
      </c>
      <c r="C38" t="s">
        <v>178</v>
      </c>
      <c r="D38" t="s">
        <v>404</v>
      </c>
      <c r="E38" t="s">
        <v>405</v>
      </c>
      <c r="G38" t="s">
        <v>504</v>
      </c>
      <c r="H38" s="5">
        <v>2118</v>
      </c>
      <c r="I38" s="5" t="s">
        <v>179</v>
      </c>
      <c r="J38" s="5" t="s">
        <v>8</v>
      </c>
      <c r="K38" s="6">
        <v>2337</v>
      </c>
      <c r="L38" s="6" t="s">
        <v>180</v>
      </c>
      <c r="M38" s="6" t="s">
        <v>12</v>
      </c>
      <c r="N38" s="7">
        <v>2427</v>
      </c>
      <c r="O38" s="7" t="s">
        <v>181</v>
      </c>
      <c r="P38" s="7" t="s">
        <v>6</v>
      </c>
      <c r="Q38" s="8">
        <v>2627</v>
      </c>
      <c r="R38" s="8" t="s">
        <v>182</v>
      </c>
      <c r="S38" s="8" t="s">
        <v>10</v>
      </c>
      <c r="T38" s="9" t="s">
        <v>300</v>
      </c>
      <c r="U38" s="9" t="s">
        <v>300</v>
      </c>
      <c r="V38" s="9" t="s">
        <v>300</v>
      </c>
      <c r="W38" s="16">
        <f t="shared" si="0"/>
        <v>7</v>
      </c>
      <c r="X38">
        <f t="shared" si="1"/>
        <v>7069</v>
      </c>
      <c r="Y38" s="16" t="s">
        <v>584</v>
      </c>
      <c r="AD38">
        <f t="shared" si="2"/>
        <v>1</v>
      </c>
      <c r="AE38" t="s">
        <v>292</v>
      </c>
      <c r="AF38">
        <v>69</v>
      </c>
    </row>
    <row r="39" spans="1:32" ht="18.75" customHeight="1">
      <c r="A39">
        <v>70</v>
      </c>
      <c r="B39" t="s">
        <v>293</v>
      </c>
      <c r="C39" t="s">
        <v>183</v>
      </c>
      <c r="D39" t="s">
        <v>406</v>
      </c>
      <c r="E39" t="s">
        <v>407</v>
      </c>
      <c r="F39" t="s">
        <v>408</v>
      </c>
      <c r="G39" t="s">
        <v>505</v>
      </c>
      <c r="H39" s="5">
        <v>2436</v>
      </c>
      <c r="I39" s="5" t="s">
        <v>186</v>
      </c>
      <c r="J39" s="5" t="s">
        <v>8</v>
      </c>
      <c r="K39" s="6">
        <v>2125</v>
      </c>
      <c r="L39" s="6" t="s">
        <v>185</v>
      </c>
      <c r="M39" s="6" t="s">
        <v>12</v>
      </c>
      <c r="N39" s="7">
        <v>2536</v>
      </c>
      <c r="O39" s="7" t="s">
        <v>187</v>
      </c>
      <c r="P39" s="7" t="s">
        <v>6</v>
      </c>
      <c r="Q39" s="8">
        <v>2106</v>
      </c>
      <c r="R39" s="8" t="s">
        <v>184</v>
      </c>
      <c r="S39" s="8" t="s">
        <v>10</v>
      </c>
      <c r="T39" s="9" t="s">
        <v>300</v>
      </c>
      <c r="U39" s="9" t="s">
        <v>300</v>
      </c>
      <c r="V39" s="9" t="s">
        <v>300</v>
      </c>
      <c r="W39" s="16">
        <f t="shared" si="0"/>
        <v>8</v>
      </c>
      <c r="X39">
        <f t="shared" si="1"/>
        <v>8070</v>
      </c>
      <c r="Y39" s="16" t="s">
        <v>584</v>
      </c>
      <c r="AD39">
        <f t="shared" si="2"/>
        <v>1</v>
      </c>
      <c r="AE39" t="s">
        <v>293</v>
      </c>
      <c r="AF39">
        <v>70</v>
      </c>
    </row>
    <row r="40" spans="1:32" ht="18.75" customHeight="1">
      <c r="A40">
        <v>71</v>
      </c>
      <c r="B40" t="s">
        <v>291</v>
      </c>
      <c r="C40" t="s">
        <v>188</v>
      </c>
      <c r="D40" t="s">
        <v>409</v>
      </c>
      <c r="E40" t="s">
        <v>410</v>
      </c>
      <c r="F40" t="s">
        <v>411</v>
      </c>
      <c r="G40" t="s">
        <v>506</v>
      </c>
      <c r="H40" s="5">
        <v>2610</v>
      </c>
      <c r="I40" s="5" t="s">
        <v>191</v>
      </c>
      <c r="J40" s="5" t="s">
        <v>8</v>
      </c>
      <c r="K40" s="6">
        <v>2303</v>
      </c>
      <c r="L40" s="6" t="s">
        <v>190</v>
      </c>
      <c r="M40" s="6" t="s">
        <v>287</v>
      </c>
      <c r="N40" s="7">
        <v>2210</v>
      </c>
      <c r="O40" s="7" t="s">
        <v>189</v>
      </c>
      <c r="P40" s="7" t="s">
        <v>10</v>
      </c>
      <c r="Q40" s="8" t="s">
        <v>300</v>
      </c>
      <c r="R40" s="8" t="s">
        <v>300</v>
      </c>
      <c r="S40" s="8" t="s">
        <v>300</v>
      </c>
      <c r="T40" s="9" t="s">
        <v>300</v>
      </c>
      <c r="U40" s="9" t="s">
        <v>300</v>
      </c>
      <c r="V40" s="9" t="s">
        <v>300</v>
      </c>
      <c r="W40" s="16">
        <f t="shared" si="0"/>
        <v>6</v>
      </c>
      <c r="X40">
        <f t="shared" si="1"/>
        <v>6071</v>
      </c>
      <c r="Y40" s="16" t="s">
        <v>584</v>
      </c>
      <c r="AD40">
        <f t="shared" si="2"/>
        <v>1</v>
      </c>
      <c r="AE40" t="s">
        <v>291</v>
      </c>
      <c r="AF40">
        <v>71</v>
      </c>
    </row>
    <row r="41" spans="1:32" ht="18.75" customHeight="1">
      <c r="A41">
        <v>74</v>
      </c>
      <c r="B41" t="s">
        <v>296</v>
      </c>
      <c r="C41" t="s">
        <v>192</v>
      </c>
      <c r="D41" t="s">
        <v>412</v>
      </c>
      <c r="E41" t="s">
        <v>413</v>
      </c>
      <c r="F41" t="s">
        <v>414</v>
      </c>
      <c r="G41" t="s">
        <v>507</v>
      </c>
      <c r="H41" s="5">
        <v>2304</v>
      </c>
      <c r="I41" s="5" t="s">
        <v>193</v>
      </c>
      <c r="J41" s="5" t="s">
        <v>8</v>
      </c>
      <c r="K41" s="6">
        <v>2405</v>
      </c>
      <c r="L41" s="6" t="s">
        <v>194</v>
      </c>
      <c r="M41" s="6" t="s">
        <v>287</v>
      </c>
      <c r="N41" s="7">
        <v>2616</v>
      </c>
      <c r="O41" s="7" t="s">
        <v>195</v>
      </c>
      <c r="P41" s="7" t="s">
        <v>10</v>
      </c>
      <c r="Q41" s="8" t="s">
        <v>300</v>
      </c>
      <c r="R41" s="8" t="s">
        <v>300</v>
      </c>
      <c r="S41" s="8" t="s">
        <v>300</v>
      </c>
      <c r="T41" s="9" t="s">
        <v>300</v>
      </c>
      <c r="U41" s="9" t="s">
        <v>300</v>
      </c>
      <c r="V41" s="9" t="s">
        <v>300</v>
      </c>
      <c r="W41" s="16">
        <f t="shared" si="0"/>
        <v>4</v>
      </c>
      <c r="X41">
        <f t="shared" si="1"/>
        <v>4074</v>
      </c>
      <c r="Y41" s="16" t="s">
        <v>584</v>
      </c>
      <c r="AD41">
        <f t="shared" si="2"/>
        <v>1</v>
      </c>
      <c r="AE41" t="s">
        <v>296</v>
      </c>
      <c r="AF41">
        <v>74</v>
      </c>
    </row>
    <row r="42" spans="1:32" ht="18.75" customHeight="1">
      <c r="A42">
        <v>75</v>
      </c>
      <c r="B42" t="s">
        <v>293</v>
      </c>
      <c r="C42" t="s">
        <v>196</v>
      </c>
      <c r="D42" t="s">
        <v>415</v>
      </c>
      <c r="E42" t="s">
        <v>416</v>
      </c>
      <c r="F42" t="s">
        <v>417</v>
      </c>
      <c r="G42" t="s">
        <v>508</v>
      </c>
      <c r="H42" s="5">
        <v>2235</v>
      </c>
      <c r="I42" s="5" t="s">
        <v>197</v>
      </c>
      <c r="J42" s="5" t="s">
        <v>8</v>
      </c>
      <c r="K42" s="6">
        <v>2402</v>
      </c>
      <c r="L42" s="6" t="s">
        <v>198</v>
      </c>
      <c r="M42" s="6" t="s">
        <v>287</v>
      </c>
      <c r="N42" s="7">
        <v>2434</v>
      </c>
      <c r="O42" s="7" t="s">
        <v>199</v>
      </c>
      <c r="P42" s="7" t="s">
        <v>10</v>
      </c>
      <c r="Q42" s="8" t="s">
        <v>300</v>
      </c>
      <c r="R42" s="8" t="s">
        <v>300</v>
      </c>
      <c r="S42" s="8" t="s">
        <v>300</v>
      </c>
      <c r="T42" s="9" t="s">
        <v>300</v>
      </c>
      <c r="U42" s="9" t="s">
        <v>300</v>
      </c>
      <c r="V42" s="9" t="s">
        <v>300</v>
      </c>
      <c r="W42" s="16">
        <f t="shared" si="0"/>
        <v>8</v>
      </c>
      <c r="X42">
        <f t="shared" si="1"/>
        <v>8075</v>
      </c>
      <c r="Y42" s="16" t="s">
        <v>584</v>
      </c>
      <c r="AD42">
        <f t="shared" si="2"/>
        <v>1</v>
      </c>
      <c r="AE42" t="s">
        <v>293</v>
      </c>
      <c r="AF42">
        <v>75</v>
      </c>
    </row>
    <row r="43" spans="1:32" ht="18.75" customHeight="1">
      <c r="A43">
        <v>76</v>
      </c>
      <c r="B43" t="s">
        <v>296</v>
      </c>
      <c r="C43" t="s">
        <v>200</v>
      </c>
      <c r="D43" t="s">
        <v>418</v>
      </c>
      <c r="E43" t="s">
        <v>419</v>
      </c>
      <c r="F43" t="s">
        <v>420</v>
      </c>
      <c r="G43" t="s">
        <v>509</v>
      </c>
      <c r="H43" s="5">
        <v>2533</v>
      </c>
      <c r="I43" s="5" t="s">
        <v>204</v>
      </c>
      <c r="J43" s="5" t="s">
        <v>8</v>
      </c>
      <c r="K43" s="6">
        <v>2522</v>
      </c>
      <c r="L43" s="6" t="s">
        <v>203</v>
      </c>
      <c r="M43" s="6" t="s">
        <v>12</v>
      </c>
      <c r="N43" s="7">
        <v>2512</v>
      </c>
      <c r="O43" s="7" t="s">
        <v>202</v>
      </c>
      <c r="P43" s="7" t="s">
        <v>6</v>
      </c>
      <c r="Q43" s="8">
        <v>2302</v>
      </c>
      <c r="R43" s="8" t="s">
        <v>201</v>
      </c>
      <c r="S43" s="8" t="s">
        <v>10</v>
      </c>
      <c r="T43" s="9" t="s">
        <v>300</v>
      </c>
      <c r="U43" s="9" t="s">
        <v>300</v>
      </c>
      <c r="V43" s="9" t="s">
        <v>300</v>
      </c>
      <c r="W43" s="16">
        <f t="shared" si="0"/>
        <v>4</v>
      </c>
      <c r="X43">
        <f t="shared" si="1"/>
        <v>4076</v>
      </c>
      <c r="Y43" s="16" t="s">
        <v>584</v>
      </c>
      <c r="AD43">
        <f t="shared" si="2"/>
        <v>1</v>
      </c>
      <c r="AE43" t="s">
        <v>296</v>
      </c>
      <c r="AF43">
        <v>76</v>
      </c>
    </row>
    <row r="44" spans="1:32" ht="18.75" customHeight="1">
      <c r="A44">
        <v>77</v>
      </c>
      <c r="B44" t="s">
        <v>295</v>
      </c>
      <c r="C44" t="s">
        <v>205</v>
      </c>
      <c r="D44" t="s">
        <v>421</v>
      </c>
      <c r="E44" t="s">
        <v>422</v>
      </c>
      <c r="F44" t="s">
        <v>423</v>
      </c>
      <c r="G44" t="s">
        <v>510</v>
      </c>
      <c r="H44" s="5">
        <v>2318</v>
      </c>
      <c r="I44" s="5" t="s">
        <v>207</v>
      </c>
      <c r="J44" s="5" t="s">
        <v>8</v>
      </c>
      <c r="K44" s="6">
        <v>2530</v>
      </c>
      <c r="L44" s="6" t="s">
        <v>208</v>
      </c>
      <c r="M44" s="6" t="s">
        <v>287</v>
      </c>
      <c r="N44" s="7">
        <v>2102</v>
      </c>
      <c r="O44" s="7" t="s">
        <v>206</v>
      </c>
      <c r="P44" s="7" t="s">
        <v>10</v>
      </c>
      <c r="Q44" s="8" t="s">
        <v>300</v>
      </c>
      <c r="R44" s="8" t="s">
        <v>300</v>
      </c>
      <c r="S44" s="8" t="s">
        <v>300</v>
      </c>
      <c r="T44" s="9" t="s">
        <v>300</v>
      </c>
      <c r="U44" s="9" t="s">
        <v>300</v>
      </c>
      <c r="V44" s="9" t="s">
        <v>300</v>
      </c>
      <c r="W44" s="16">
        <f t="shared" si="0"/>
        <v>9</v>
      </c>
      <c r="X44">
        <f t="shared" si="1"/>
        <v>9077</v>
      </c>
      <c r="Y44" s="16" t="s">
        <v>584</v>
      </c>
      <c r="AD44">
        <f t="shared" si="2"/>
        <v>1</v>
      </c>
      <c r="AE44" t="s">
        <v>295</v>
      </c>
      <c r="AF44">
        <v>77</v>
      </c>
    </row>
    <row r="45" spans="1:32" ht="18.75" customHeight="1">
      <c r="A45">
        <v>80</v>
      </c>
      <c r="B45" t="s">
        <v>295</v>
      </c>
      <c r="C45" t="s">
        <v>209</v>
      </c>
      <c r="D45" t="s">
        <v>424</v>
      </c>
      <c r="E45" t="s">
        <v>425</v>
      </c>
      <c r="F45" t="s">
        <v>426</v>
      </c>
      <c r="G45" t="s">
        <v>511</v>
      </c>
      <c r="H45" s="5">
        <v>2603</v>
      </c>
      <c r="I45" s="5" t="s">
        <v>212</v>
      </c>
      <c r="J45" s="5" t="s">
        <v>8</v>
      </c>
      <c r="K45" s="6">
        <v>2136</v>
      </c>
      <c r="L45" s="6" t="s">
        <v>210</v>
      </c>
      <c r="M45" s="6" t="s">
        <v>287</v>
      </c>
      <c r="N45" s="7">
        <v>2236</v>
      </c>
      <c r="O45" s="7" t="s">
        <v>211</v>
      </c>
      <c r="P45" s="7" t="s">
        <v>10</v>
      </c>
      <c r="Q45" s="8" t="s">
        <v>300</v>
      </c>
      <c r="R45" s="8" t="s">
        <v>300</v>
      </c>
      <c r="S45" s="8" t="s">
        <v>300</v>
      </c>
      <c r="T45" s="9" t="s">
        <v>300</v>
      </c>
      <c r="U45" s="9" t="s">
        <v>300</v>
      </c>
      <c r="V45" s="9" t="s">
        <v>300</v>
      </c>
      <c r="W45" s="16">
        <f t="shared" si="0"/>
        <v>9</v>
      </c>
      <c r="X45">
        <f t="shared" si="1"/>
        <v>9080</v>
      </c>
      <c r="Y45" s="16" t="s">
        <v>584</v>
      </c>
      <c r="AD45">
        <f t="shared" si="2"/>
        <v>1</v>
      </c>
      <c r="AE45" t="s">
        <v>295</v>
      </c>
      <c r="AF45">
        <v>80</v>
      </c>
    </row>
    <row r="46" spans="1:32" ht="18.75" customHeight="1">
      <c r="A46">
        <v>81</v>
      </c>
      <c r="B46" t="s">
        <v>293</v>
      </c>
      <c r="C46" t="s">
        <v>213</v>
      </c>
      <c r="D46" t="s">
        <v>427</v>
      </c>
      <c r="E46" t="s">
        <v>428</v>
      </c>
      <c r="F46" t="s">
        <v>429</v>
      </c>
      <c r="G46" t="s">
        <v>512</v>
      </c>
      <c r="H46" s="5">
        <v>2111</v>
      </c>
      <c r="I46" s="5" t="s">
        <v>214</v>
      </c>
      <c r="J46" s="5" t="s">
        <v>8</v>
      </c>
      <c r="K46" s="6">
        <v>2419</v>
      </c>
      <c r="L46" s="6" t="s">
        <v>217</v>
      </c>
      <c r="M46" s="6" t="s">
        <v>12</v>
      </c>
      <c r="N46" s="7">
        <v>2226</v>
      </c>
      <c r="O46" s="7" t="s">
        <v>215</v>
      </c>
      <c r="P46" s="7" t="s">
        <v>6</v>
      </c>
      <c r="Q46" s="8">
        <v>2326</v>
      </c>
      <c r="R46" s="8" t="s">
        <v>216</v>
      </c>
      <c r="S46" s="8" t="s">
        <v>10</v>
      </c>
      <c r="T46" s="9" t="s">
        <v>300</v>
      </c>
      <c r="U46" s="9" t="s">
        <v>300</v>
      </c>
      <c r="V46" s="9" t="s">
        <v>300</v>
      </c>
      <c r="W46" s="16">
        <f t="shared" si="0"/>
        <v>8</v>
      </c>
      <c r="X46">
        <f t="shared" si="1"/>
        <v>8081</v>
      </c>
      <c r="Y46" s="16" t="s">
        <v>584</v>
      </c>
      <c r="AD46">
        <f t="shared" si="2"/>
        <v>1</v>
      </c>
      <c r="AE46" t="s">
        <v>293</v>
      </c>
      <c r="AF46">
        <v>81</v>
      </c>
    </row>
    <row r="47" spans="1:32" ht="18.75" customHeight="1">
      <c r="A47">
        <v>82</v>
      </c>
      <c r="B47" t="s">
        <v>297</v>
      </c>
      <c r="C47" t="s">
        <v>218</v>
      </c>
      <c r="D47" t="s">
        <v>430</v>
      </c>
      <c r="E47" t="s">
        <v>431</v>
      </c>
      <c r="F47" t="s">
        <v>432</v>
      </c>
      <c r="G47" t="s">
        <v>513</v>
      </c>
      <c r="H47" s="5">
        <v>2514</v>
      </c>
      <c r="I47" s="5" t="s">
        <v>220</v>
      </c>
      <c r="J47" s="5" t="s">
        <v>8</v>
      </c>
      <c r="K47" s="6">
        <v>2314</v>
      </c>
      <c r="L47" s="6" t="s">
        <v>219</v>
      </c>
      <c r="M47" s="6" t="s">
        <v>287</v>
      </c>
      <c r="N47" s="7">
        <v>2626</v>
      </c>
      <c r="O47" s="7" t="s">
        <v>221</v>
      </c>
      <c r="P47" s="7" t="s">
        <v>10</v>
      </c>
      <c r="Q47" s="8" t="s">
        <v>300</v>
      </c>
      <c r="R47" s="8" t="s">
        <v>300</v>
      </c>
      <c r="S47" s="8" t="s">
        <v>300</v>
      </c>
      <c r="T47" s="9" t="s">
        <v>300</v>
      </c>
      <c r="U47" s="9" t="s">
        <v>300</v>
      </c>
      <c r="V47" s="9" t="s">
        <v>300</v>
      </c>
      <c r="W47" s="16">
        <f t="shared" si="0"/>
        <v>3</v>
      </c>
      <c r="X47">
        <f t="shared" si="1"/>
        <v>3082</v>
      </c>
      <c r="Y47" s="16" t="s">
        <v>584</v>
      </c>
      <c r="AD47">
        <f t="shared" si="2"/>
        <v>1</v>
      </c>
      <c r="AE47" t="s">
        <v>297</v>
      </c>
      <c r="AF47">
        <v>82</v>
      </c>
    </row>
    <row r="48" spans="1:32" ht="18.75" customHeight="1">
      <c r="A48">
        <v>83</v>
      </c>
      <c r="B48" t="s">
        <v>297</v>
      </c>
      <c r="C48" t="s">
        <v>222</v>
      </c>
      <c r="D48" t="s">
        <v>433</v>
      </c>
      <c r="E48" t="s">
        <v>434</v>
      </c>
      <c r="F48" t="s">
        <v>435</v>
      </c>
      <c r="G48" t="s">
        <v>514</v>
      </c>
      <c r="H48" s="5">
        <v>2623</v>
      </c>
      <c r="I48" s="5" t="s">
        <v>226</v>
      </c>
      <c r="J48" s="5" t="s">
        <v>8</v>
      </c>
      <c r="K48" s="6">
        <v>2230</v>
      </c>
      <c r="L48" s="6" t="s">
        <v>223</v>
      </c>
      <c r="M48" s="6" t="s">
        <v>12</v>
      </c>
      <c r="N48" s="7">
        <v>2421</v>
      </c>
      <c r="O48" s="7" t="s">
        <v>224</v>
      </c>
      <c r="P48" s="7" t="s">
        <v>6</v>
      </c>
      <c r="Q48" s="8">
        <v>2534</v>
      </c>
      <c r="R48" s="8" t="s">
        <v>225</v>
      </c>
      <c r="S48" s="8" t="s">
        <v>10</v>
      </c>
      <c r="T48" s="9" t="s">
        <v>300</v>
      </c>
      <c r="U48" s="9" t="s">
        <v>300</v>
      </c>
      <c r="V48" s="9" t="s">
        <v>300</v>
      </c>
      <c r="W48" s="16">
        <f t="shared" si="0"/>
        <v>3</v>
      </c>
      <c r="X48">
        <f t="shared" si="1"/>
        <v>3083</v>
      </c>
      <c r="Y48" s="16" t="s">
        <v>584</v>
      </c>
      <c r="AD48">
        <f t="shared" si="2"/>
        <v>1</v>
      </c>
      <c r="AE48" t="s">
        <v>297</v>
      </c>
      <c r="AF48">
        <v>83</v>
      </c>
    </row>
    <row r="49" spans="1:32" ht="18.75" customHeight="1">
      <c r="A49">
        <v>84</v>
      </c>
      <c r="B49" t="s">
        <v>297</v>
      </c>
      <c r="C49" t="s">
        <v>227</v>
      </c>
      <c r="D49" t="s">
        <v>433</v>
      </c>
      <c r="E49" t="s">
        <v>436</v>
      </c>
      <c r="F49" t="s">
        <v>437</v>
      </c>
      <c r="G49" t="s">
        <v>515</v>
      </c>
      <c r="H49" s="5">
        <v>2320</v>
      </c>
      <c r="I49" s="5" t="s">
        <v>230</v>
      </c>
      <c r="J49" s="5" t="s">
        <v>8</v>
      </c>
      <c r="K49" s="6">
        <v>2509</v>
      </c>
      <c r="L49" s="6" t="s">
        <v>231</v>
      </c>
      <c r="M49" s="6" t="s">
        <v>12</v>
      </c>
      <c r="N49" s="7">
        <v>2201</v>
      </c>
      <c r="O49" s="7" t="s">
        <v>229</v>
      </c>
      <c r="P49" s="7" t="s">
        <v>6</v>
      </c>
      <c r="Q49" s="8">
        <v>2110</v>
      </c>
      <c r="R49" s="8" t="s">
        <v>228</v>
      </c>
      <c r="S49" s="8" t="s">
        <v>10</v>
      </c>
      <c r="T49" s="9" t="s">
        <v>300</v>
      </c>
      <c r="U49" s="9" t="s">
        <v>300</v>
      </c>
      <c r="V49" s="9" t="s">
        <v>300</v>
      </c>
      <c r="W49" s="16">
        <f t="shared" si="0"/>
        <v>3</v>
      </c>
      <c r="X49">
        <f t="shared" si="1"/>
        <v>3084</v>
      </c>
      <c r="Y49" s="16" t="s">
        <v>584</v>
      </c>
      <c r="AD49">
        <f t="shared" si="2"/>
        <v>1</v>
      </c>
      <c r="AE49" t="s">
        <v>297</v>
      </c>
      <c r="AF49">
        <v>84</v>
      </c>
    </row>
    <row r="50" spans="1:32" ht="18.75" customHeight="1">
      <c r="A50">
        <v>85</v>
      </c>
      <c r="B50" t="s">
        <v>297</v>
      </c>
      <c r="C50" t="s">
        <v>232</v>
      </c>
      <c r="D50" t="s">
        <v>438</v>
      </c>
      <c r="E50" t="s">
        <v>439</v>
      </c>
      <c r="F50" t="s">
        <v>440</v>
      </c>
      <c r="G50" t="s">
        <v>516</v>
      </c>
      <c r="H50" s="5">
        <v>2220</v>
      </c>
      <c r="I50" s="5" t="s">
        <v>235</v>
      </c>
      <c r="J50" s="5" t="s">
        <v>8</v>
      </c>
      <c r="K50" s="6">
        <v>2215</v>
      </c>
      <c r="L50" s="6" t="s">
        <v>234</v>
      </c>
      <c r="M50" s="6" t="s">
        <v>12</v>
      </c>
      <c r="N50" s="7">
        <v>2130</v>
      </c>
      <c r="O50" s="7" t="s">
        <v>233</v>
      </c>
      <c r="P50" s="7" t="s">
        <v>6</v>
      </c>
      <c r="Q50" s="8">
        <v>2313</v>
      </c>
      <c r="R50" s="8" t="s">
        <v>236</v>
      </c>
      <c r="S50" s="8" t="s">
        <v>10</v>
      </c>
      <c r="T50" s="9">
        <v>2403</v>
      </c>
      <c r="U50" s="9" t="s">
        <v>237</v>
      </c>
      <c r="V50" s="9" t="s">
        <v>10</v>
      </c>
      <c r="W50" s="16">
        <f t="shared" si="0"/>
        <v>3</v>
      </c>
      <c r="X50">
        <f t="shared" si="1"/>
        <v>3085</v>
      </c>
      <c r="Y50" s="16" t="s">
        <v>584</v>
      </c>
      <c r="AD50">
        <f t="shared" si="2"/>
        <v>1</v>
      </c>
      <c r="AE50" t="s">
        <v>297</v>
      </c>
      <c r="AF50">
        <v>85</v>
      </c>
    </row>
    <row r="51" spans="1:32" ht="18.75" customHeight="1">
      <c r="A51">
        <v>86</v>
      </c>
      <c r="B51" t="s">
        <v>291</v>
      </c>
      <c r="C51" t="s">
        <v>238</v>
      </c>
      <c r="D51" t="s">
        <v>441</v>
      </c>
      <c r="E51" t="s">
        <v>442</v>
      </c>
      <c r="H51" s="5">
        <v>2216</v>
      </c>
      <c r="I51" s="5" t="s">
        <v>239</v>
      </c>
      <c r="J51" s="5" t="s">
        <v>288</v>
      </c>
      <c r="K51" s="6">
        <v>2305</v>
      </c>
      <c r="L51" s="6" t="s">
        <v>240</v>
      </c>
      <c r="M51" s="6" t="s">
        <v>289</v>
      </c>
      <c r="N51" s="7" t="s">
        <v>300</v>
      </c>
      <c r="O51" s="7" t="s">
        <v>300</v>
      </c>
      <c r="P51" s="7" t="s">
        <v>300</v>
      </c>
      <c r="Q51" s="8" t="s">
        <v>300</v>
      </c>
      <c r="R51" s="8" t="s">
        <v>300</v>
      </c>
      <c r="S51" s="8" t="s">
        <v>300</v>
      </c>
      <c r="T51" s="9" t="s">
        <v>300</v>
      </c>
      <c r="U51" s="9" t="s">
        <v>300</v>
      </c>
      <c r="V51" s="9" t="s">
        <v>300</v>
      </c>
      <c r="W51" s="16">
        <f t="shared" si="0"/>
        <v>6</v>
      </c>
      <c r="X51">
        <f t="shared" si="1"/>
        <v>6086</v>
      </c>
      <c r="Y51" s="16" t="s">
        <v>584</v>
      </c>
      <c r="AD51">
        <f t="shared" si="2"/>
        <v>1</v>
      </c>
      <c r="AE51" t="s">
        <v>291</v>
      </c>
      <c r="AF51">
        <v>86</v>
      </c>
    </row>
    <row r="52" spans="1:32" ht="18.75" customHeight="1">
      <c r="A52">
        <v>90</v>
      </c>
      <c r="B52" t="s">
        <v>293</v>
      </c>
      <c r="C52" t="s">
        <v>241</v>
      </c>
      <c r="D52" t="s">
        <v>443</v>
      </c>
      <c r="E52" t="s">
        <v>444</v>
      </c>
      <c r="F52" t="s">
        <v>445</v>
      </c>
      <c r="G52" t="s">
        <v>517</v>
      </c>
      <c r="H52" s="5">
        <v>2335</v>
      </c>
      <c r="I52" s="5" t="s">
        <v>245</v>
      </c>
      <c r="J52" s="5" t="s">
        <v>8</v>
      </c>
      <c r="K52" s="6">
        <v>2229</v>
      </c>
      <c r="L52" s="6" t="s">
        <v>244</v>
      </c>
      <c r="M52" s="6" t="s">
        <v>12</v>
      </c>
      <c r="N52" s="7">
        <v>2119</v>
      </c>
      <c r="O52" s="7" t="s">
        <v>242</v>
      </c>
      <c r="P52" s="7" t="s">
        <v>6</v>
      </c>
      <c r="Q52" s="8">
        <v>2132</v>
      </c>
      <c r="R52" s="8" t="s">
        <v>243</v>
      </c>
      <c r="S52" s="8" t="s">
        <v>10</v>
      </c>
      <c r="T52" s="9" t="s">
        <v>300</v>
      </c>
      <c r="U52" s="9" t="s">
        <v>300</v>
      </c>
      <c r="V52" s="9" t="s">
        <v>300</v>
      </c>
      <c r="W52" s="16">
        <f t="shared" si="0"/>
        <v>8</v>
      </c>
      <c r="X52">
        <f t="shared" si="1"/>
        <v>8090</v>
      </c>
      <c r="Y52" s="16" t="s">
        <v>584</v>
      </c>
      <c r="AD52">
        <f t="shared" si="2"/>
        <v>1</v>
      </c>
      <c r="AE52" t="s">
        <v>293</v>
      </c>
      <c r="AF52">
        <v>90</v>
      </c>
    </row>
    <row r="53" spans="1:32" ht="18.75" customHeight="1">
      <c r="A53">
        <v>91</v>
      </c>
      <c r="B53" t="s">
        <v>295</v>
      </c>
      <c r="C53" t="s">
        <v>246</v>
      </c>
      <c r="D53" t="s">
        <v>446</v>
      </c>
      <c r="E53" t="s">
        <v>447</v>
      </c>
      <c r="F53" t="s">
        <v>448</v>
      </c>
      <c r="G53" t="s">
        <v>518</v>
      </c>
      <c r="H53" s="5">
        <v>2315</v>
      </c>
      <c r="I53" s="5" t="s">
        <v>247</v>
      </c>
      <c r="J53" s="5" t="s">
        <v>8</v>
      </c>
      <c r="K53" s="6">
        <v>2601</v>
      </c>
      <c r="L53" s="6" t="s">
        <v>250</v>
      </c>
      <c r="M53" s="6" t="s">
        <v>12</v>
      </c>
      <c r="N53" s="7">
        <v>2401</v>
      </c>
      <c r="O53" s="7" t="s">
        <v>248</v>
      </c>
      <c r="P53" s="7" t="s">
        <v>6</v>
      </c>
      <c r="Q53" s="8">
        <v>2429</v>
      </c>
      <c r="R53" s="8" t="s">
        <v>249</v>
      </c>
      <c r="S53" s="8" t="s">
        <v>10</v>
      </c>
      <c r="T53" s="9" t="s">
        <v>300</v>
      </c>
      <c r="U53" s="9" t="s">
        <v>300</v>
      </c>
      <c r="V53" s="9" t="s">
        <v>300</v>
      </c>
      <c r="W53" s="16">
        <f t="shared" si="0"/>
        <v>9</v>
      </c>
      <c r="X53">
        <f t="shared" si="1"/>
        <v>9091</v>
      </c>
      <c r="Y53" s="16" t="s">
        <v>584</v>
      </c>
      <c r="AD53">
        <f t="shared" si="2"/>
        <v>1</v>
      </c>
      <c r="AE53" t="s">
        <v>295</v>
      </c>
      <c r="AF53">
        <v>91</v>
      </c>
    </row>
    <row r="54" spans="1:32" ht="18.75" customHeight="1">
      <c r="A54">
        <v>92</v>
      </c>
      <c r="B54" t="s">
        <v>294</v>
      </c>
      <c r="C54" t="s">
        <v>251</v>
      </c>
      <c r="D54" t="s">
        <v>449</v>
      </c>
      <c r="E54" t="s">
        <v>450</v>
      </c>
      <c r="F54" t="s">
        <v>451</v>
      </c>
      <c r="G54" t="s">
        <v>519</v>
      </c>
      <c r="H54" s="5">
        <v>2214</v>
      </c>
      <c r="I54" s="5" t="s">
        <v>253</v>
      </c>
      <c r="J54" s="5" t="s">
        <v>8</v>
      </c>
      <c r="K54" s="6">
        <v>2615</v>
      </c>
      <c r="L54" s="6" t="s">
        <v>256</v>
      </c>
      <c r="M54" s="6" t="s">
        <v>12</v>
      </c>
      <c r="N54" s="7">
        <v>2212</v>
      </c>
      <c r="O54" s="7" t="s">
        <v>252</v>
      </c>
      <c r="P54" s="7" t="s">
        <v>6</v>
      </c>
      <c r="Q54" s="8">
        <v>2415</v>
      </c>
      <c r="R54" s="8" t="s">
        <v>254</v>
      </c>
      <c r="S54" s="8" t="s">
        <v>10</v>
      </c>
      <c r="T54" s="9">
        <v>2602</v>
      </c>
      <c r="U54" s="9" t="s">
        <v>255</v>
      </c>
      <c r="V54" s="9" t="s">
        <v>10</v>
      </c>
      <c r="W54" s="16">
        <f t="shared" si="0"/>
        <v>5</v>
      </c>
      <c r="X54">
        <f t="shared" si="1"/>
        <v>5092</v>
      </c>
      <c r="Y54" s="16" t="s">
        <v>584</v>
      </c>
      <c r="AD54">
        <f t="shared" si="2"/>
        <v>1</v>
      </c>
      <c r="AE54" t="s">
        <v>294</v>
      </c>
      <c r="AF54">
        <v>92</v>
      </c>
    </row>
    <row r="55" spans="1:32" ht="18.75" customHeight="1">
      <c r="A55">
        <v>93</v>
      </c>
      <c r="B55" t="s">
        <v>297</v>
      </c>
      <c r="C55" t="s">
        <v>257</v>
      </c>
      <c r="D55" t="s">
        <v>452</v>
      </c>
      <c r="E55" t="s">
        <v>453</v>
      </c>
      <c r="F55" t="s">
        <v>454</v>
      </c>
      <c r="G55" t="s">
        <v>520</v>
      </c>
      <c r="H55" s="5">
        <v>2622</v>
      </c>
      <c r="I55" s="5" t="s">
        <v>261</v>
      </c>
      <c r="J55" s="5" t="s">
        <v>8</v>
      </c>
      <c r="K55" s="6">
        <v>2332</v>
      </c>
      <c r="L55" s="6" t="s">
        <v>260</v>
      </c>
      <c r="M55" s="6" t="s">
        <v>12</v>
      </c>
      <c r="N55" s="7">
        <v>2222</v>
      </c>
      <c r="O55" s="7" t="s">
        <v>258</v>
      </c>
      <c r="P55" s="7" t="s">
        <v>6</v>
      </c>
      <c r="Q55" s="8">
        <v>2331</v>
      </c>
      <c r="R55" s="8" t="s">
        <v>259</v>
      </c>
      <c r="S55" s="8" t="s">
        <v>10</v>
      </c>
      <c r="T55" s="9" t="s">
        <v>300</v>
      </c>
      <c r="U55" s="9" t="s">
        <v>300</v>
      </c>
      <c r="V55" s="9" t="s">
        <v>300</v>
      </c>
      <c r="W55" s="16">
        <f t="shared" si="0"/>
        <v>3</v>
      </c>
      <c r="X55">
        <f t="shared" si="1"/>
        <v>3093</v>
      </c>
      <c r="Y55" s="16" t="s">
        <v>584</v>
      </c>
      <c r="AD55">
        <f t="shared" si="2"/>
        <v>1</v>
      </c>
      <c r="AE55" t="s">
        <v>297</v>
      </c>
      <c r="AF55">
        <v>93</v>
      </c>
    </row>
    <row r="56" spans="1:32" ht="18.75" customHeight="1">
      <c r="A56">
        <v>94</v>
      </c>
      <c r="B56" t="s">
        <v>293</v>
      </c>
      <c r="C56" t="s">
        <v>262</v>
      </c>
      <c r="D56" t="s">
        <v>455</v>
      </c>
      <c r="E56" t="s">
        <v>456</v>
      </c>
      <c r="F56" t="s">
        <v>457</v>
      </c>
      <c r="G56" t="s">
        <v>521</v>
      </c>
      <c r="H56" s="5">
        <v>2524</v>
      </c>
      <c r="I56" s="5" t="s">
        <v>265</v>
      </c>
      <c r="J56" s="5" t="s">
        <v>8</v>
      </c>
      <c r="K56" s="6">
        <v>2525</v>
      </c>
      <c r="L56" s="6" t="s">
        <v>266</v>
      </c>
      <c r="M56" s="6" t="s">
        <v>12</v>
      </c>
      <c r="N56" s="7">
        <v>2523</v>
      </c>
      <c r="O56" s="7" t="s">
        <v>264</v>
      </c>
      <c r="P56" s="7" t="s">
        <v>6</v>
      </c>
      <c r="Q56" s="8">
        <v>2333</v>
      </c>
      <c r="R56" s="8" t="s">
        <v>263</v>
      </c>
      <c r="S56" s="8" t="s">
        <v>10</v>
      </c>
      <c r="T56" s="9">
        <v>2629</v>
      </c>
      <c r="U56" s="9" t="s">
        <v>267</v>
      </c>
      <c r="V56" s="9" t="s">
        <v>10</v>
      </c>
      <c r="W56" s="16">
        <f t="shared" si="0"/>
        <v>8</v>
      </c>
      <c r="X56">
        <f t="shared" si="1"/>
        <v>8094</v>
      </c>
      <c r="Y56" s="16" t="s">
        <v>584</v>
      </c>
      <c r="AD56">
        <f t="shared" si="2"/>
        <v>1</v>
      </c>
      <c r="AE56" t="s">
        <v>293</v>
      </c>
      <c r="AF56">
        <v>94</v>
      </c>
    </row>
    <row r="57" spans="1:32" ht="18.75" customHeight="1">
      <c r="A57">
        <v>100</v>
      </c>
      <c r="B57" t="s">
        <v>294</v>
      </c>
      <c r="C57" t="s">
        <v>268</v>
      </c>
      <c r="D57" t="s">
        <v>458</v>
      </c>
      <c r="E57" t="s">
        <v>459</v>
      </c>
      <c r="F57" t="s">
        <v>460</v>
      </c>
      <c r="G57" t="s">
        <v>522</v>
      </c>
      <c r="H57" s="5">
        <v>2628</v>
      </c>
      <c r="I57" s="5" t="s">
        <v>272</v>
      </c>
      <c r="J57" s="5" t="s">
        <v>8</v>
      </c>
      <c r="K57" s="6">
        <v>2618</v>
      </c>
      <c r="L57" s="6" t="s">
        <v>271</v>
      </c>
      <c r="M57" s="6" t="s">
        <v>12</v>
      </c>
      <c r="N57" s="7">
        <v>2218</v>
      </c>
      <c r="O57" s="7" t="s">
        <v>270</v>
      </c>
      <c r="P57" s="7" t="s">
        <v>6</v>
      </c>
      <c r="Q57" s="8">
        <v>2134</v>
      </c>
      <c r="R57" s="8" t="s">
        <v>269</v>
      </c>
      <c r="S57" s="8" t="s">
        <v>10</v>
      </c>
      <c r="T57" s="9" t="s">
        <v>300</v>
      </c>
      <c r="U57" s="9" t="s">
        <v>300</v>
      </c>
      <c r="V57" s="9" t="s">
        <v>300</v>
      </c>
      <c r="W57" s="16">
        <f t="shared" si="0"/>
        <v>5</v>
      </c>
      <c r="X57">
        <f t="shared" si="1"/>
        <v>5100</v>
      </c>
      <c r="Y57" s="16" t="s">
        <v>584</v>
      </c>
      <c r="AD57">
        <f t="shared" si="2"/>
        <v>1</v>
      </c>
      <c r="AE57" t="s">
        <v>294</v>
      </c>
      <c r="AF57">
        <v>100</v>
      </c>
    </row>
    <row r="58" spans="1:32" ht="18.75" customHeight="1">
      <c r="A58">
        <v>104</v>
      </c>
      <c r="B58" t="s">
        <v>292</v>
      </c>
      <c r="C58" t="s">
        <v>273</v>
      </c>
      <c r="D58" t="s">
        <v>461</v>
      </c>
      <c r="E58" t="s">
        <v>462</v>
      </c>
      <c r="F58" t="s">
        <v>463</v>
      </c>
      <c r="G58" t="s">
        <v>523</v>
      </c>
      <c r="H58" s="5">
        <v>2637</v>
      </c>
      <c r="I58" s="5" t="s">
        <v>276</v>
      </c>
      <c r="J58" s="5" t="s">
        <v>8</v>
      </c>
      <c r="K58" s="6">
        <v>2518</v>
      </c>
      <c r="L58" s="6" t="s">
        <v>275</v>
      </c>
      <c r="M58" s="6" t="s">
        <v>287</v>
      </c>
      <c r="N58" s="7">
        <v>2219</v>
      </c>
      <c r="O58" s="7" t="s">
        <v>274</v>
      </c>
      <c r="P58" s="7" t="s">
        <v>10</v>
      </c>
      <c r="Q58" s="8" t="s">
        <v>300</v>
      </c>
      <c r="R58" s="8" t="s">
        <v>300</v>
      </c>
      <c r="S58" s="8" t="s">
        <v>300</v>
      </c>
      <c r="T58" s="9" t="s">
        <v>300</v>
      </c>
      <c r="U58" s="9" t="s">
        <v>300</v>
      </c>
      <c r="V58" s="9" t="s">
        <v>300</v>
      </c>
      <c r="W58" s="16">
        <f t="shared" si="0"/>
        <v>7</v>
      </c>
      <c r="X58">
        <f t="shared" si="1"/>
        <v>7104</v>
      </c>
      <c r="Y58" s="16" t="s">
        <v>584</v>
      </c>
      <c r="AD58">
        <f t="shared" si="2"/>
        <v>1</v>
      </c>
      <c r="AE58" t="s">
        <v>292</v>
      </c>
      <c r="AF58">
        <v>104</v>
      </c>
    </row>
    <row r="59" spans="1:32" ht="18.75" customHeight="1">
      <c r="A59">
        <v>105</v>
      </c>
      <c r="B59" t="s">
        <v>294</v>
      </c>
      <c r="C59" t="s">
        <v>277</v>
      </c>
      <c r="D59" t="s">
        <v>464</v>
      </c>
      <c r="E59" t="s">
        <v>465</v>
      </c>
      <c r="F59" t="s">
        <v>451</v>
      </c>
      <c r="G59" t="s">
        <v>524</v>
      </c>
      <c r="H59" s="5">
        <v>2309</v>
      </c>
      <c r="I59" s="5" t="s">
        <v>280</v>
      </c>
      <c r="J59" s="5" t="s">
        <v>8</v>
      </c>
      <c r="K59" s="6">
        <v>2115</v>
      </c>
      <c r="L59" s="6" t="s">
        <v>278</v>
      </c>
      <c r="M59" s="6" t="s">
        <v>12</v>
      </c>
      <c r="N59" s="7">
        <v>2221</v>
      </c>
      <c r="O59" s="7" t="s">
        <v>279</v>
      </c>
      <c r="P59" s="7" t="s">
        <v>6</v>
      </c>
      <c r="Q59" s="8">
        <v>2608</v>
      </c>
      <c r="R59" s="8" t="s">
        <v>281</v>
      </c>
      <c r="S59" s="8" t="s">
        <v>10</v>
      </c>
      <c r="T59" s="9" t="s">
        <v>300</v>
      </c>
      <c r="U59" s="9" t="s">
        <v>300</v>
      </c>
      <c r="V59" s="9" t="s">
        <v>300</v>
      </c>
      <c r="W59" s="16">
        <f t="shared" si="0"/>
        <v>5</v>
      </c>
      <c r="X59">
        <f t="shared" si="1"/>
        <v>5105</v>
      </c>
      <c r="Y59" s="16" t="s">
        <v>584</v>
      </c>
      <c r="AD59">
        <f t="shared" si="2"/>
        <v>1</v>
      </c>
      <c r="AE59" t="s">
        <v>294</v>
      </c>
      <c r="AF59">
        <v>105</v>
      </c>
    </row>
    <row r="60" spans="1:32" ht="18.75" customHeight="1">
      <c r="A60">
        <v>107</v>
      </c>
      <c r="B60" t="s">
        <v>295</v>
      </c>
      <c r="C60" t="s">
        <v>282</v>
      </c>
      <c r="D60" t="s">
        <v>596</v>
      </c>
      <c r="E60" t="s">
        <v>466</v>
      </c>
      <c r="F60" t="s">
        <v>467</v>
      </c>
      <c r="G60" s="2" t="s">
        <v>525</v>
      </c>
      <c r="H60" s="5">
        <v>2211</v>
      </c>
      <c r="I60" s="5" t="s">
        <v>283</v>
      </c>
      <c r="J60" s="5" t="s">
        <v>8</v>
      </c>
      <c r="K60" s="6">
        <v>2515</v>
      </c>
      <c r="L60" s="6" t="s">
        <v>285</v>
      </c>
      <c r="M60" s="6" t="s">
        <v>302</v>
      </c>
      <c r="N60" s="7">
        <v>2312</v>
      </c>
      <c r="O60" s="7" t="s">
        <v>284</v>
      </c>
      <c r="P60" s="7" t="s">
        <v>303</v>
      </c>
      <c r="Q60" s="8" t="s">
        <v>300</v>
      </c>
      <c r="R60" s="8" t="s">
        <v>300</v>
      </c>
      <c r="S60" s="8" t="s">
        <v>300</v>
      </c>
      <c r="T60" s="9" t="s">
        <v>300</v>
      </c>
      <c r="U60" s="9" t="s">
        <v>300</v>
      </c>
      <c r="V60" s="9" t="s">
        <v>300</v>
      </c>
      <c r="W60" s="16">
        <f t="shared" si="0"/>
        <v>9</v>
      </c>
      <c r="X60">
        <f t="shared" si="1"/>
        <v>9107</v>
      </c>
      <c r="Y60" s="16" t="s">
        <v>584</v>
      </c>
      <c r="AD60">
        <f t="shared" si="2"/>
        <v>1</v>
      </c>
      <c r="AE60" t="s">
        <v>295</v>
      </c>
      <c r="AF60">
        <v>107</v>
      </c>
    </row>
  </sheetData>
  <sheetProtection/>
  <autoFilter ref="B2:B60"/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B1" sqref="B1"/>
    </sheetView>
  </sheetViews>
  <sheetFormatPr defaultColWidth="9.00390625" defaultRowHeight="22.5" customHeight="1"/>
  <cols>
    <col min="1" max="1" width="12.125" style="1" customWidth="1"/>
    <col min="2" max="2" width="12.75390625" style="1" customWidth="1"/>
    <col min="3" max="3" width="7.50390625" style="1" customWidth="1"/>
    <col min="4" max="4" width="12.75390625" style="1" customWidth="1"/>
    <col min="5" max="5" width="3.125" style="1" customWidth="1"/>
    <col min="6" max="6" width="7.50390625" style="1" customWidth="1"/>
    <col min="7" max="9" width="12.75390625" style="1" customWidth="1"/>
    <col min="10" max="10" width="7.50390625" style="1" customWidth="1"/>
    <col min="11" max="11" width="3.125" style="1" customWidth="1"/>
    <col min="12" max="12" width="7.50390625" style="1" customWidth="1"/>
    <col min="13" max="13" width="26.50390625" style="1" customWidth="1"/>
    <col min="14" max="14" width="12.75390625" style="1" customWidth="1"/>
    <col min="15" max="16384" width="9.00390625" style="1" customWidth="1"/>
  </cols>
  <sheetData>
    <row r="1" spans="1:13" ht="37.5" customHeight="1">
      <c r="A1" s="20" t="s">
        <v>304</v>
      </c>
      <c r="B1" s="48">
        <v>83</v>
      </c>
      <c r="C1" s="20" t="s">
        <v>558</v>
      </c>
      <c r="D1" s="67" t="str">
        <f>IF($B$1&lt;&gt;"",VLOOKUP($B$1,'名簿'!$A$3:$V$60,2,FALSE),"")</f>
        <v>尾道</v>
      </c>
      <c r="E1" s="68"/>
      <c r="F1" s="69"/>
      <c r="G1" s="21" t="s">
        <v>560</v>
      </c>
      <c r="H1" s="67" t="str">
        <f>SUM(H14:H28)&amp;"円"</f>
        <v>3460円</v>
      </c>
      <c r="I1" s="68"/>
      <c r="J1" s="69"/>
      <c r="K1" s="80" t="s">
        <v>585</v>
      </c>
      <c r="L1" s="81"/>
      <c r="M1" s="18" t="str">
        <f>IF(B1&gt;0,VLOOKUP(B1,'名簿'!$A$3:$Y$60,24,FALSE)&amp;" "&amp;VLOOKUP(B1,'名簿'!$A$3:$Y$60,25,FALSE),"")</f>
        <v>3083 ○○○○</v>
      </c>
    </row>
    <row r="2" spans="1:16" ht="22.5" customHeight="1">
      <c r="A2" s="20" t="s">
        <v>305</v>
      </c>
      <c r="B2" s="82" t="str">
        <f>IF(B1&lt;&gt;"",VLOOKUP($B$1,'名簿'!$A$3:$V$60,3,FALSE),"")</f>
        <v>NPO法人工房おのみち帆布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4"/>
      <c r="O2" s="4"/>
      <c r="P2" s="4"/>
    </row>
    <row r="3" spans="1:16" ht="22.5" customHeight="1">
      <c r="A3" s="20" t="s">
        <v>526</v>
      </c>
      <c r="B3" s="82" t="str">
        <f>IF($B$1&lt;&gt;"",VLOOKUP($B$1,'名簿'!$A$3:$V$60,4,FALSE),"")&amp;"  "&amp;IF($B$1&lt;&gt;"",VLOOKUP($B$1,'名簿'!$A$3:$V$60,5,FALSE),"")</f>
        <v>722-0035  尾道市土堂2-1-16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4"/>
      <c r="O3" s="4"/>
      <c r="P3" s="4"/>
    </row>
    <row r="4" spans="1:16" ht="11.25" customHeight="1">
      <c r="A4" s="36"/>
      <c r="B4" s="31"/>
      <c r="C4" s="32"/>
      <c r="D4" s="32"/>
      <c r="E4" s="32"/>
      <c r="F4" s="32"/>
      <c r="G4" s="33"/>
      <c r="H4" s="34"/>
      <c r="I4" s="35"/>
      <c r="J4" s="35"/>
      <c r="K4" s="35"/>
      <c r="L4" s="35"/>
      <c r="M4" s="35"/>
      <c r="N4" s="4"/>
      <c r="O4" s="4"/>
      <c r="P4" s="4"/>
    </row>
    <row r="5" spans="1:14" ht="22.5" customHeight="1">
      <c r="A5" s="66" t="s">
        <v>528</v>
      </c>
      <c r="B5" s="29" t="s">
        <v>529</v>
      </c>
      <c r="C5" s="30" t="s">
        <v>527</v>
      </c>
      <c r="D5" s="30" t="s">
        <v>530</v>
      </c>
      <c r="E5" s="85" t="s">
        <v>537</v>
      </c>
      <c r="F5" s="85"/>
      <c r="G5" s="86"/>
      <c r="H5" s="27"/>
      <c r="I5" s="59" t="s">
        <v>586</v>
      </c>
      <c r="J5" s="60"/>
      <c r="K5" s="60"/>
      <c r="L5" s="60"/>
      <c r="M5" s="61"/>
      <c r="N5" s="3"/>
    </row>
    <row r="6" spans="1:13" ht="22.5" customHeight="1">
      <c r="A6" s="66"/>
      <c r="B6" s="39" t="str">
        <f>IF($B$1&lt;&gt;"",VLOOKUP($B$1,'名簿'!$A$3:$V$60,10,FALSE),"")</f>
        <v>班長</v>
      </c>
      <c r="C6" s="49">
        <f>IF($B$1&lt;&gt;"",VLOOKUP($B$1,'名簿'!$A$3:$V$60,8,FALSE),"")</f>
        <v>2623</v>
      </c>
      <c r="D6" s="37" t="str">
        <f>IF($B$1&lt;&gt;"",VLOOKUP($B$1,'名簿'!$A$3:$V$60,9,FALSE),"")</f>
        <v>駒崎　千花</v>
      </c>
      <c r="E6" s="91" t="str">
        <f>IF(B6&lt;&gt;"－",IF(C6-2000&lt;400,"ホテルサンルート広島","ひろしま国際ホテル"),"－")</f>
        <v>ひろしま国際ホテル</v>
      </c>
      <c r="F6" s="91"/>
      <c r="G6" s="92"/>
      <c r="H6" s="28"/>
      <c r="I6" s="62"/>
      <c r="J6" s="75"/>
      <c r="K6" s="75"/>
      <c r="L6" s="75"/>
      <c r="M6" s="76"/>
    </row>
    <row r="7" spans="1:13" ht="22.5" customHeight="1">
      <c r="A7" s="66"/>
      <c r="B7" s="40" t="str">
        <f>IF($B$1&lt;&gt;"",VLOOKUP($B$1,'名簿'!$A$3:$V$60,13,FALSE),"")</f>
        <v>副班長</v>
      </c>
      <c r="C7" s="50">
        <f>IF($B$1&lt;&gt;"",VLOOKUP($B$1,'名簿'!$A$3:$V$60,11,FALSE),"")</f>
        <v>2230</v>
      </c>
      <c r="D7" s="38" t="str">
        <f>IF($B$1&lt;&gt;"",VLOOKUP($B$1,'名簿'!$A$3:$V$60,12,FALSE),"")</f>
        <v>比嘉　小花</v>
      </c>
      <c r="E7" s="89" t="str">
        <f>IF(B7&lt;&gt;"－",IF(C7-2000&lt;400,"ホテルサンルート広島","ひろしま国際ホテル"),"－")</f>
        <v>ホテルサンルート広島</v>
      </c>
      <c r="F7" s="89"/>
      <c r="G7" s="90"/>
      <c r="H7" s="28"/>
      <c r="I7" s="62"/>
      <c r="J7" s="75"/>
      <c r="K7" s="75"/>
      <c r="L7" s="75"/>
      <c r="M7" s="76"/>
    </row>
    <row r="8" spans="1:13" ht="22.5" customHeight="1">
      <c r="A8" s="66"/>
      <c r="B8" s="40" t="str">
        <f>IF($B$1&lt;&gt;"",VLOOKUP($B$1,'名簿'!$A$3:$V$60,16,FALSE),"")</f>
        <v>写真係</v>
      </c>
      <c r="C8" s="50">
        <f>IF($B$1&lt;&gt;"",VLOOKUP($B$1,'名簿'!$A$3:$V$60,14,FALSE),"")</f>
        <v>2421</v>
      </c>
      <c r="D8" s="38" t="str">
        <f>IF($B$1&lt;&gt;"",VLOOKUP($B$1,'名簿'!$A$3:$V$60,15,FALSE),"")</f>
        <v>佐藤　瑶莉</v>
      </c>
      <c r="E8" s="89" t="str">
        <f>IF(B8&lt;&gt;"－",IF(C8-2000&lt;400,"ホテルサンルート広島","ひろしま国際ホテル"),"－")</f>
        <v>ひろしま国際ホテル</v>
      </c>
      <c r="F8" s="89"/>
      <c r="G8" s="90"/>
      <c r="H8" s="28"/>
      <c r="I8" s="62"/>
      <c r="J8" s="75"/>
      <c r="K8" s="75"/>
      <c r="L8" s="75"/>
      <c r="M8" s="76"/>
    </row>
    <row r="9" spans="1:13" ht="22.5" customHeight="1">
      <c r="A9" s="66"/>
      <c r="B9" s="40" t="str">
        <f>IF($B$1&lt;&gt;"",VLOOKUP($B$1,'名簿'!$A$3:$V$60,19,FALSE),"")</f>
        <v>報告集係</v>
      </c>
      <c r="C9" s="50">
        <f>IF($B$1&lt;&gt;"",VLOOKUP($B$1,'名簿'!$A$3:$V$60,17,FALSE),"")</f>
        <v>2534</v>
      </c>
      <c r="D9" s="38" t="str">
        <f>IF($B$1&lt;&gt;"",VLOOKUP($B$1,'名簿'!$A$3:$V$60,18,FALSE),"")</f>
        <v>宮崎　彩夏</v>
      </c>
      <c r="E9" s="89" t="str">
        <f>IF(B9&lt;&gt;"－",IF(C9-2000&lt;400,"ホテルサンルート広島","ひろしま国際ホテル"),"－")</f>
        <v>ひろしま国際ホテル</v>
      </c>
      <c r="F9" s="89"/>
      <c r="G9" s="90"/>
      <c r="H9" s="28"/>
      <c r="I9" s="62"/>
      <c r="J9" s="75"/>
      <c r="K9" s="75"/>
      <c r="L9" s="75"/>
      <c r="M9" s="76"/>
    </row>
    <row r="10" spans="1:13" ht="22.5" customHeight="1">
      <c r="A10" s="66"/>
      <c r="B10" s="51" t="str">
        <f>IF($B$1&lt;&gt;"",VLOOKUP($B$1,'名簿'!$A$3:$V$60,22,FALSE),"")</f>
        <v>－</v>
      </c>
      <c r="C10" s="53" t="str">
        <f>IF($B$1&lt;&gt;"",VLOOKUP($B$1,'名簿'!$A$3:$V$60,20,FALSE),"")</f>
        <v>－</v>
      </c>
      <c r="D10" s="45" t="str">
        <f>IF($B$1&lt;&gt;"",VLOOKUP($B$1,'名簿'!$A$3:$V$60,21,FALSE),"")</f>
        <v>－</v>
      </c>
      <c r="E10" s="87" t="str">
        <f>IF(B10&lt;&gt;"－",IF(C10-2000&lt;400,"ホテルサンルート広島","ひろしま国際ホテル"),"－")</f>
        <v>－</v>
      </c>
      <c r="F10" s="87"/>
      <c r="G10" s="88"/>
      <c r="H10" s="28"/>
      <c r="I10" s="77"/>
      <c r="J10" s="78"/>
      <c r="K10" s="78"/>
      <c r="L10" s="78"/>
      <c r="M10" s="79"/>
    </row>
    <row r="11" spans="1:13" ht="11.25" customHeight="1">
      <c r="A11" s="3"/>
      <c r="E11" s="4"/>
      <c r="F11" s="4"/>
      <c r="G11" s="4"/>
      <c r="H11" s="4"/>
      <c r="I11" s="4"/>
      <c r="J11" s="17"/>
      <c r="K11" s="17"/>
      <c r="L11" s="17"/>
      <c r="M11" s="17"/>
    </row>
    <row r="12" spans="1:18" ht="22.5" customHeight="1">
      <c r="A12" s="70" t="s">
        <v>557</v>
      </c>
      <c r="B12" s="72" t="s">
        <v>551</v>
      </c>
      <c r="C12" s="73"/>
      <c r="D12" s="73"/>
      <c r="E12" s="73"/>
      <c r="F12" s="73"/>
      <c r="G12" s="73"/>
      <c r="H12" s="73"/>
      <c r="I12" s="74"/>
      <c r="J12" s="83" t="s">
        <v>552</v>
      </c>
      <c r="K12" s="83"/>
      <c r="L12" s="83"/>
      <c r="M12" s="84"/>
      <c r="P12" s="19" t="s">
        <v>545</v>
      </c>
      <c r="R12" s="19" t="s">
        <v>546</v>
      </c>
    </row>
    <row r="13" spans="1:18" ht="45" customHeight="1">
      <c r="A13" s="71"/>
      <c r="B13" s="22" t="s">
        <v>546</v>
      </c>
      <c r="C13" s="22" t="s">
        <v>549</v>
      </c>
      <c r="D13" s="23" t="s">
        <v>553</v>
      </c>
      <c r="E13" s="22" t="s">
        <v>532</v>
      </c>
      <c r="F13" s="22" t="s">
        <v>550</v>
      </c>
      <c r="G13" s="23" t="s">
        <v>554</v>
      </c>
      <c r="H13" s="23" t="s">
        <v>559</v>
      </c>
      <c r="I13" s="23" t="s">
        <v>561</v>
      </c>
      <c r="J13" s="24" t="s">
        <v>555</v>
      </c>
      <c r="K13" s="25" t="s">
        <v>532</v>
      </c>
      <c r="L13" s="24" t="s">
        <v>556</v>
      </c>
      <c r="M13" s="26" t="s">
        <v>574</v>
      </c>
      <c r="P13" s="19" t="s">
        <v>599</v>
      </c>
      <c r="R13" s="19" t="s">
        <v>538</v>
      </c>
    </row>
    <row r="14" spans="1:18" ht="18.75" customHeight="1">
      <c r="A14" s="54" t="s">
        <v>599</v>
      </c>
      <c r="B14" s="55" t="s">
        <v>538</v>
      </c>
      <c r="C14" s="56">
        <v>0.5076388888888889</v>
      </c>
      <c r="D14" s="55" t="s">
        <v>563</v>
      </c>
      <c r="E14" s="57" t="str">
        <f>IF(C14&lt;&gt;"","－","")</f>
        <v>－</v>
      </c>
      <c r="F14" s="56">
        <v>0.5215277777777778</v>
      </c>
      <c r="G14" s="55" t="s">
        <v>564</v>
      </c>
      <c r="H14" s="55">
        <v>410</v>
      </c>
      <c r="I14" s="55"/>
      <c r="J14" s="56"/>
      <c r="K14" s="57">
        <f>IF(J14&lt;&gt;"","－","")</f>
      </c>
      <c r="L14" s="56"/>
      <c r="M14" s="58"/>
      <c r="P14" s="19" t="s">
        <v>533</v>
      </c>
      <c r="R14" s="19" t="s">
        <v>539</v>
      </c>
    </row>
    <row r="15" spans="1:18" ht="18.75" customHeight="1">
      <c r="A15" s="41" t="s">
        <v>599</v>
      </c>
      <c r="B15" s="38" t="s">
        <v>544</v>
      </c>
      <c r="C15" s="42">
        <v>0.5277777777777778</v>
      </c>
      <c r="D15" s="38" t="s">
        <v>563</v>
      </c>
      <c r="E15" s="50" t="str">
        <f aca="true" t="shared" si="0" ref="E15:E28">IF(C15&lt;&gt;"","－","")</f>
        <v>－</v>
      </c>
      <c r="F15" s="42">
        <v>0.5416666666666666</v>
      </c>
      <c r="G15" s="38" t="s">
        <v>565</v>
      </c>
      <c r="H15" s="38">
        <v>0</v>
      </c>
      <c r="I15" s="38"/>
      <c r="J15" s="42"/>
      <c r="K15" s="50">
        <f aca="true" t="shared" si="1" ref="K15:K28">IF(J15&lt;&gt;"","－","")</f>
      </c>
      <c r="L15" s="42"/>
      <c r="M15" s="43"/>
      <c r="P15" s="19" t="s">
        <v>534</v>
      </c>
      <c r="R15" s="19" t="s">
        <v>540</v>
      </c>
    </row>
    <row r="16" spans="1:18" ht="18.75" customHeight="1">
      <c r="A16" s="41" t="s">
        <v>536</v>
      </c>
      <c r="B16" s="38"/>
      <c r="C16" s="42"/>
      <c r="D16" s="38"/>
      <c r="E16" s="50">
        <f t="shared" si="0"/>
      </c>
      <c r="F16" s="42"/>
      <c r="G16" s="38"/>
      <c r="H16" s="38"/>
      <c r="I16" s="38"/>
      <c r="J16" s="42">
        <v>0.5416666666666666</v>
      </c>
      <c r="K16" s="50" t="str">
        <f t="shared" si="1"/>
        <v>－</v>
      </c>
      <c r="L16" s="42">
        <v>0.6041666666666666</v>
      </c>
      <c r="M16" s="43" t="s">
        <v>565</v>
      </c>
      <c r="P16" s="19" t="s">
        <v>535</v>
      </c>
      <c r="R16" s="19" t="s">
        <v>547</v>
      </c>
    </row>
    <row r="17" spans="1:18" ht="18.75" customHeight="1">
      <c r="A17" s="41" t="s">
        <v>533</v>
      </c>
      <c r="B17" s="38" t="s">
        <v>544</v>
      </c>
      <c r="C17" s="42">
        <v>0.6041666666666666</v>
      </c>
      <c r="D17" s="38" t="s">
        <v>565</v>
      </c>
      <c r="E17" s="50" t="str">
        <f t="shared" si="0"/>
        <v>－</v>
      </c>
      <c r="F17" s="42">
        <v>0.625</v>
      </c>
      <c r="G17" s="38" t="s">
        <v>566</v>
      </c>
      <c r="H17" s="38">
        <v>0</v>
      </c>
      <c r="I17" s="38"/>
      <c r="J17" s="42"/>
      <c r="K17" s="50">
        <f t="shared" si="1"/>
      </c>
      <c r="L17" s="42"/>
      <c r="M17" s="43"/>
      <c r="P17" s="19" t="s">
        <v>536</v>
      </c>
      <c r="R17" s="19" t="s">
        <v>542</v>
      </c>
    </row>
    <row r="18" spans="1:18" ht="18.75" customHeight="1">
      <c r="A18" s="41" t="s">
        <v>548</v>
      </c>
      <c r="B18" s="38"/>
      <c r="C18" s="42"/>
      <c r="D18" s="38"/>
      <c r="E18" s="50">
        <f t="shared" si="0"/>
      </c>
      <c r="F18" s="42"/>
      <c r="G18" s="38"/>
      <c r="H18" s="38"/>
      <c r="I18" s="38"/>
      <c r="J18" s="42">
        <v>0.625</v>
      </c>
      <c r="K18" s="50" t="str">
        <f t="shared" si="1"/>
        <v>－</v>
      </c>
      <c r="L18" s="42">
        <v>0.638888888888889</v>
      </c>
      <c r="M18" s="43" t="s">
        <v>567</v>
      </c>
      <c r="P18" s="19" t="s">
        <v>548</v>
      </c>
      <c r="R18" s="19" t="s">
        <v>543</v>
      </c>
    </row>
    <row r="19" spans="1:18" ht="18.75" customHeight="1">
      <c r="A19" s="41" t="s">
        <v>533</v>
      </c>
      <c r="B19" s="38" t="s">
        <v>544</v>
      </c>
      <c r="C19" s="42">
        <v>0.638888888888889</v>
      </c>
      <c r="D19" s="38" t="s">
        <v>568</v>
      </c>
      <c r="E19" s="50" t="str">
        <f t="shared" si="0"/>
        <v>－</v>
      </c>
      <c r="F19" s="42">
        <v>0.6666666666666666</v>
      </c>
      <c r="G19" s="38" t="s">
        <v>564</v>
      </c>
      <c r="H19" s="38">
        <v>0</v>
      </c>
      <c r="I19" s="38"/>
      <c r="J19" s="42"/>
      <c r="K19" s="50">
        <f t="shared" si="1"/>
      </c>
      <c r="L19" s="42"/>
      <c r="M19" s="43"/>
      <c r="P19" s="19" t="s">
        <v>537</v>
      </c>
      <c r="R19" s="19" t="s">
        <v>544</v>
      </c>
    </row>
    <row r="20" spans="1:13" ht="18.75" customHeight="1">
      <c r="A20" s="54" t="s">
        <v>534</v>
      </c>
      <c r="B20" s="55" t="s">
        <v>538</v>
      </c>
      <c r="C20" s="56">
        <v>0.6791666666666667</v>
      </c>
      <c r="D20" s="55" t="s">
        <v>564</v>
      </c>
      <c r="E20" s="57" t="str">
        <f t="shared" si="0"/>
        <v>－</v>
      </c>
      <c r="F20" s="56">
        <v>0.6930555555555555</v>
      </c>
      <c r="G20" s="55" t="s">
        <v>563</v>
      </c>
      <c r="H20" s="55">
        <v>410</v>
      </c>
      <c r="I20" s="55"/>
      <c r="J20" s="56"/>
      <c r="K20" s="57">
        <f t="shared" si="1"/>
      </c>
      <c r="L20" s="56"/>
      <c r="M20" s="58"/>
    </row>
    <row r="21" spans="1:13" ht="18.75" customHeight="1">
      <c r="A21" s="54" t="s">
        <v>534</v>
      </c>
      <c r="B21" s="55" t="s">
        <v>539</v>
      </c>
      <c r="C21" s="56">
        <v>0.6979166666666666</v>
      </c>
      <c r="D21" s="55" t="s">
        <v>563</v>
      </c>
      <c r="E21" s="57" t="str">
        <f t="shared" si="0"/>
        <v>－</v>
      </c>
      <c r="F21" s="56">
        <v>0.7138888888888889</v>
      </c>
      <c r="G21" s="55" t="s">
        <v>569</v>
      </c>
      <c r="H21" s="55">
        <v>2480</v>
      </c>
      <c r="I21" s="55"/>
      <c r="J21" s="56"/>
      <c r="K21" s="57">
        <f t="shared" si="1"/>
      </c>
      <c r="L21" s="56"/>
      <c r="M21" s="58"/>
    </row>
    <row r="22" spans="1:13" ht="18.75" customHeight="1">
      <c r="A22" s="41" t="s">
        <v>535</v>
      </c>
      <c r="B22" s="38" t="s">
        <v>540</v>
      </c>
      <c r="C22" s="42">
        <v>0.7229166666666668</v>
      </c>
      <c r="D22" s="38" t="s">
        <v>569</v>
      </c>
      <c r="E22" s="50" t="str">
        <f t="shared" si="0"/>
        <v>－</v>
      </c>
      <c r="F22" s="42">
        <v>0.73125</v>
      </c>
      <c r="G22" s="38" t="s">
        <v>571</v>
      </c>
      <c r="H22" s="38">
        <v>160</v>
      </c>
      <c r="I22" s="38"/>
      <c r="J22" s="42"/>
      <c r="K22" s="50">
        <f t="shared" si="1"/>
      </c>
      <c r="L22" s="42"/>
      <c r="M22" s="43"/>
    </row>
    <row r="23" spans="1:13" ht="18.75" customHeight="1">
      <c r="A23" s="41" t="s">
        <v>535</v>
      </c>
      <c r="B23" s="38" t="s">
        <v>544</v>
      </c>
      <c r="C23" s="42">
        <v>0.73125</v>
      </c>
      <c r="D23" s="38" t="s">
        <v>570</v>
      </c>
      <c r="E23" s="50" t="str">
        <f t="shared" si="0"/>
        <v>－</v>
      </c>
      <c r="F23" s="42">
        <v>0.7347222222222222</v>
      </c>
      <c r="G23" s="38" t="s">
        <v>572</v>
      </c>
      <c r="H23" s="38">
        <v>0</v>
      </c>
      <c r="I23" s="38"/>
      <c r="J23" s="42"/>
      <c r="K23" s="50">
        <f t="shared" si="1"/>
      </c>
      <c r="L23" s="42"/>
      <c r="M23" s="43"/>
    </row>
    <row r="24" spans="1:13" ht="18.75" customHeight="1">
      <c r="A24" s="41" t="s">
        <v>535</v>
      </c>
      <c r="B24" s="38" t="s">
        <v>544</v>
      </c>
      <c r="C24" s="42">
        <v>0.7361111111111112</v>
      </c>
      <c r="D24" s="38" t="s">
        <v>572</v>
      </c>
      <c r="E24" s="50" t="str">
        <f t="shared" si="0"/>
        <v>－</v>
      </c>
      <c r="F24" s="42">
        <v>0.7430555555555555</v>
      </c>
      <c r="G24" s="38" t="s">
        <v>573</v>
      </c>
      <c r="H24" s="38">
        <v>0</v>
      </c>
      <c r="I24" s="38"/>
      <c r="J24" s="42"/>
      <c r="K24" s="50">
        <f t="shared" si="1"/>
      </c>
      <c r="L24" s="42"/>
      <c r="M24" s="43"/>
    </row>
    <row r="25" spans="1:13" ht="18.75" customHeight="1">
      <c r="A25" s="41"/>
      <c r="B25" s="38"/>
      <c r="C25" s="42"/>
      <c r="D25" s="38"/>
      <c r="E25" s="50">
        <f t="shared" si="0"/>
      </c>
      <c r="F25" s="42"/>
      <c r="G25" s="38"/>
      <c r="H25" s="38"/>
      <c r="I25" s="38"/>
      <c r="J25" s="42"/>
      <c r="K25" s="50">
        <f t="shared" si="1"/>
      </c>
      <c r="L25" s="42"/>
      <c r="M25" s="43"/>
    </row>
    <row r="26" spans="1:13" ht="18.75" customHeight="1">
      <c r="A26" s="41"/>
      <c r="B26" s="38"/>
      <c r="C26" s="42"/>
      <c r="D26" s="38"/>
      <c r="E26" s="50">
        <f t="shared" si="0"/>
      </c>
      <c r="F26" s="42"/>
      <c r="G26" s="38"/>
      <c r="H26" s="38"/>
      <c r="I26" s="38"/>
      <c r="J26" s="42"/>
      <c r="K26" s="50">
        <f t="shared" si="1"/>
      </c>
      <c r="L26" s="42"/>
      <c r="M26" s="43"/>
    </row>
    <row r="27" spans="1:13" ht="18.75" customHeight="1">
      <c r="A27" s="41"/>
      <c r="B27" s="38"/>
      <c r="C27" s="42"/>
      <c r="D27" s="38"/>
      <c r="E27" s="50">
        <f t="shared" si="0"/>
      </c>
      <c r="F27" s="42"/>
      <c r="G27" s="38"/>
      <c r="H27" s="38"/>
      <c r="I27" s="38"/>
      <c r="J27" s="42"/>
      <c r="K27" s="50">
        <f t="shared" si="1"/>
      </c>
      <c r="L27" s="42"/>
      <c r="M27" s="43"/>
    </row>
    <row r="28" spans="1:13" ht="18.75" customHeight="1">
      <c r="A28" s="44"/>
      <c r="B28" s="45"/>
      <c r="C28" s="46"/>
      <c r="D28" s="45"/>
      <c r="E28" s="53">
        <f t="shared" si="0"/>
      </c>
      <c r="F28" s="46"/>
      <c r="G28" s="45"/>
      <c r="H28" s="45"/>
      <c r="I28" s="45"/>
      <c r="J28" s="46"/>
      <c r="K28" s="53">
        <f t="shared" si="1"/>
      </c>
      <c r="L28" s="46"/>
      <c r="M28" s="47"/>
    </row>
  </sheetData>
  <sheetProtection/>
  <mergeCells count="16">
    <mergeCell ref="A12:A13"/>
    <mergeCell ref="B12:I12"/>
    <mergeCell ref="J12:M12"/>
    <mergeCell ref="K1:L1"/>
    <mergeCell ref="A5:A10"/>
    <mergeCell ref="E5:G5"/>
    <mergeCell ref="I5:M10"/>
    <mergeCell ref="E6:G6"/>
    <mergeCell ref="E7:G7"/>
    <mergeCell ref="E8:G8"/>
    <mergeCell ref="E9:G9"/>
    <mergeCell ref="E10:G10"/>
    <mergeCell ref="D1:F1"/>
    <mergeCell ref="H1:J1"/>
    <mergeCell ref="B2:M2"/>
    <mergeCell ref="B3:M3"/>
  </mergeCells>
  <dataValidations count="2">
    <dataValidation type="list" allowBlank="1" showInputMessage="1" showErrorMessage="1" sqref="A14:A28">
      <formula1>$P$13:$P$19</formula1>
    </dataValidation>
    <dataValidation type="list" allowBlank="1" showInputMessage="1" showErrorMessage="1" sqref="B14:B28">
      <formula1>$R$13:$R$19</formula1>
    </dataValidation>
  </dataValidations>
  <printOptions/>
  <pageMargins left="0.7480314960629921" right="0.2755905511811024" top="0.5511811023622047" bottom="0.2362204724409449" header="0.2755905511811024" footer="0.1968503937007874"/>
  <pageSetup horizontalDpi="600" verticalDpi="600" orientation="landscape" paperSize="9" r:id="rId2"/>
  <headerFooter alignWithMargins="0">
    <oddHeader>&amp;L&amp;"明朝,標準" （別紙５）2017年度　埼玉県立鶴ヶ島清風高等学校修学旅行「広島と平和に関する調査学習」行程表と旅費計算書････尾道の例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B1" sqref="B1"/>
    </sheetView>
  </sheetViews>
  <sheetFormatPr defaultColWidth="9.00390625" defaultRowHeight="22.5" customHeight="1"/>
  <cols>
    <col min="1" max="1" width="12.125" style="1" customWidth="1"/>
    <col min="2" max="2" width="12.75390625" style="1" customWidth="1"/>
    <col min="3" max="3" width="7.50390625" style="1" customWidth="1"/>
    <col min="4" max="4" width="12.75390625" style="1" customWidth="1"/>
    <col min="5" max="5" width="3.125" style="1" customWidth="1"/>
    <col min="6" max="6" width="7.50390625" style="1" customWidth="1"/>
    <col min="7" max="9" width="12.75390625" style="1" customWidth="1"/>
    <col min="10" max="10" width="7.50390625" style="1" customWidth="1"/>
    <col min="11" max="11" width="3.125" style="1" customWidth="1"/>
    <col min="12" max="12" width="7.50390625" style="1" customWidth="1"/>
    <col min="13" max="13" width="26.50390625" style="1" customWidth="1"/>
    <col min="14" max="14" width="12.75390625" style="1" customWidth="1"/>
    <col min="15" max="16384" width="9.00390625" style="1" customWidth="1"/>
  </cols>
  <sheetData>
    <row r="1" spans="1:13" ht="37.5" customHeight="1">
      <c r="A1" s="20" t="s">
        <v>304</v>
      </c>
      <c r="B1" s="48">
        <v>74</v>
      </c>
      <c r="C1" s="20" t="s">
        <v>558</v>
      </c>
      <c r="D1" s="67" t="str">
        <f>IF($B$1&lt;&gt;"",VLOOKUP($B$1,'名簿'!$A$3:$V$60,2,FALSE),"")</f>
        <v>呉</v>
      </c>
      <c r="E1" s="68"/>
      <c r="F1" s="69"/>
      <c r="G1" s="21" t="s">
        <v>560</v>
      </c>
      <c r="H1" s="67" t="str">
        <f>SUM(H14:H28)&amp;"円"</f>
        <v>1310円</v>
      </c>
      <c r="I1" s="68"/>
      <c r="J1" s="69"/>
      <c r="K1" s="80" t="s">
        <v>585</v>
      </c>
      <c r="L1" s="81"/>
      <c r="M1" s="18" t="str">
        <f>IF(B1&gt;0,VLOOKUP(B1,'名簿'!$A$3:$Y$60,24,FALSE)&amp;" "&amp;VLOOKUP(B1,'名簿'!$A$3:$Y$60,25,FALSE),"")</f>
        <v>4074 ○○○○</v>
      </c>
    </row>
    <row r="2" spans="1:16" ht="22.5" customHeight="1">
      <c r="A2" s="20" t="s">
        <v>305</v>
      </c>
      <c r="B2" s="82" t="str">
        <f>IF(B1&lt;&gt;"",VLOOKUP($B$1,'名簿'!$A$3:$V$60,3,FALSE),"")</f>
        <v>海上保安大学校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4"/>
      <c r="O2" s="4"/>
      <c r="P2" s="4"/>
    </row>
    <row r="3" spans="1:16" ht="22.5" customHeight="1">
      <c r="A3" s="20" t="s">
        <v>526</v>
      </c>
      <c r="B3" s="82" t="str">
        <f>IF($B$1&lt;&gt;"",VLOOKUP($B$1,'名簿'!$A$3:$V$60,4,FALSE),"")&amp;"  "&amp;IF($B$1&lt;&gt;"",VLOOKUP($B$1,'名簿'!$A$3:$V$60,5,FALSE),"")</f>
        <v>737-8512   呉市若葉町５番１号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4"/>
      <c r="O3" s="4"/>
      <c r="P3" s="4"/>
    </row>
    <row r="4" spans="1:16" ht="11.25" customHeight="1">
      <c r="A4" s="36"/>
      <c r="B4" s="31"/>
      <c r="C4" s="32"/>
      <c r="D4" s="32"/>
      <c r="E4" s="32"/>
      <c r="F4" s="32"/>
      <c r="G4" s="33"/>
      <c r="H4" s="34"/>
      <c r="I4" s="35"/>
      <c r="J4" s="35"/>
      <c r="K4" s="35"/>
      <c r="L4" s="35"/>
      <c r="M4" s="35"/>
      <c r="N4" s="4"/>
      <c r="O4" s="4"/>
      <c r="P4" s="4"/>
    </row>
    <row r="5" spans="1:14" ht="22.5" customHeight="1">
      <c r="A5" s="66" t="s">
        <v>528</v>
      </c>
      <c r="B5" s="29" t="s">
        <v>529</v>
      </c>
      <c r="C5" s="30" t="s">
        <v>527</v>
      </c>
      <c r="D5" s="30" t="s">
        <v>530</v>
      </c>
      <c r="E5" s="85" t="s">
        <v>537</v>
      </c>
      <c r="F5" s="85"/>
      <c r="G5" s="86"/>
      <c r="H5" s="27"/>
      <c r="I5" s="59" t="s">
        <v>586</v>
      </c>
      <c r="J5" s="60"/>
      <c r="K5" s="60"/>
      <c r="L5" s="60"/>
      <c r="M5" s="61"/>
      <c r="N5" s="3"/>
    </row>
    <row r="6" spans="1:13" ht="22.5" customHeight="1">
      <c r="A6" s="66"/>
      <c r="B6" s="39" t="str">
        <f>IF($B$1&lt;&gt;"",VLOOKUP($B$1,'名簿'!$A$3:$V$60,10,FALSE),"")</f>
        <v>班長</v>
      </c>
      <c r="C6" s="49">
        <f>IF($B$1&lt;&gt;"",VLOOKUP($B$1,'名簿'!$A$3:$V$60,8,FALSE),"")</f>
        <v>2304</v>
      </c>
      <c r="D6" s="37" t="str">
        <f>IF($B$1&lt;&gt;"",VLOOKUP($B$1,'名簿'!$A$3:$V$60,9,FALSE),"")</f>
        <v>井上　翼</v>
      </c>
      <c r="E6" s="91" t="str">
        <f>IF(B6&lt;&gt;"－",IF(C6-2000&lt;400,"ホテルサンルート広島","ひろしま国際ホテル"),"－")</f>
        <v>ホテルサンルート広島</v>
      </c>
      <c r="F6" s="91"/>
      <c r="G6" s="92"/>
      <c r="H6" s="28"/>
      <c r="I6" s="62"/>
      <c r="J6" s="75"/>
      <c r="K6" s="75"/>
      <c r="L6" s="75"/>
      <c r="M6" s="76"/>
    </row>
    <row r="7" spans="1:13" ht="22.5" customHeight="1">
      <c r="A7" s="66"/>
      <c r="B7" s="40" t="str">
        <f>IF($B$1&lt;&gt;"",VLOOKUP($B$1,'名簿'!$A$3:$V$60,13,FALSE),"")</f>
        <v>副班長・写真係</v>
      </c>
      <c r="C7" s="50">
        <f>IF($B$1&lt;&gt;"",VLOOKUP($B$1,'名簿'!$A$3:$V$60,11,FALSE),"")</f>
        <v>2405</v>
      </c>
      <c r="D7" s="38" t="str">
        <f>IF($B$1&lt;&gt;"",VLOOKUP($B$1,'名簿'!$A$3:$V$60,12,FALSE),"")</f>
        <v>加藤　康平</v>
      </c>
      <c r="E7" s="89" t="str">
        <f>IF(B7&lt;&gt;"－",IF(C7-2000&lt;400,"ホテルサンルート広島","ひろしま国際ホテル"),"－")</f>
        <v>ひろしま国際ホテル</v>
      </c>
      <c r="F7" s="89"/>
      <c r="G7" s="90"/>
      <c r="H7" s="28"/>
      <c r="I7" s="62"/>
      <c r="J7" s="75"/>
      <c r="K7" s="75"/>
      <c r="L7" s="75"/>
      <c r="M7" s="76"/>
    </row>
    <row r="8" spans="1:13" ht="22.5" customHeight="1">
      <c r="A8" s="66"/>
      <c r="B8" s="40" t="str">
        <f>IF($B$1&lt;&gt;"",VLOOKUP($B$1,'名簿'!$A$3:$V$60,16,FALSE),"")</f>
        <v>報告集係</v>
      </c>
      <c r="C8" s="50">
        <f>IF($B$1&lt;&gt;"",VLOOKUP($B$1,'名簿'!$A$3:$V$60,14,FALSE),"")</f>
        <v>2616</v>
      </c>
      <c r="D8" s="38" t="str">
        <f>IF($B$1&lt;&gt;"",VLOOKUP($B$1,'名簿'!$A$3:$V$60,15,FALSE),"")</f>
        <v>吉田　歩夢</v>
      </c>
      <c r="E8" s="89" t="str">
        <f>IF(B8&lt;&gt;"－",IF(C8-2000&lt;400,"ホテルサンルート広島","ひろしま国際ホテル"),"－")</f>
        <v>ひろしま国際ホテル</v>
      </c>
      <c r="F8" s="89"/>
      <c r="G8" s="90"/>
      <c r="H8" s="28"/>
      <c r="I8" s="62"/>
      <c r="J8" s="75"/>
      <c r="K8" s="75"/>
      <c r="L8" s="75"/>
      <c r="M8" s="76"/>
    </row>
    <row r="9" spans="1:13" ht="22.5" customHeight="1">
      <c r="A9" s="66"/>
      <c r="B9" s="40" t="str">
        <f>IF($B$1&lt;&gt;"",VLOOKUP($B$1,'名簿'!$A$3:$V$60,19,FALSE),"")</f>
        <v>－</v>
      </c>
      <c r="C9" s="50" t="str">
        <f>IF($B$1&lt;&gt;"",VLOOKUP($B$1,'名簿'!$A$3:$V$60,17,FALSE),"")</f>
        <v>－</v>
      </c>
      <c r="D9" s="38" t="str">
        <f>IF($B$1&lt;&gt;"",VLOOKUP($B$1,'名簿'!$A$3:$V$60,18,FALSE),"")</f>
        <v>－</v>
      </c>
      <c r="E9" s="89" t="str">
        <f>IF(B9&lt;&gt;"－",IF(C9-2000&lt;400,"ホテルサンルート広島","ひろしま国際ホテル"),"－")</f>
        <v>－</v>
      </c>
      <c r="F9" s="89"/>
      <c r="G9" s="90"/>
      <c r="H9" s="28"/>
      <c r="I9" s="62"/>
      <c r="J9" s="75"/>
      <c r="K9" s="75"/>
      <c r="L9" s="75"/>
      <c r="M9" s="76"/>
    </row>
    <row r="10" spans="1:13" ht="22.5" customHeight="1">
      <c r="A10" s="66"/>
      <c r="B10" s="51" t="str">
        <f>IF($B$1&lt;&gt;"",VLOOKUP($B$1,'名簿'!$A$3:$V$60,22,FALSE),"")</f>
        <v>－</v>
      </c>
      <c r="C10" s="53" t="str">
        <f>IF($B$1&lt;&gt;"",VLOOKUP($B$1,'名簿'!$A$3:$V$60,20,FALSE),"")</f>
        <v>－</v>
      </c>
      <c r="D10" s="45" t="str">
        <f>IF($B$1&lt;&gt;"",VLOOKUP($B$1,'名簿'!$A$3:$V$60,21,FALSE),"")</f>
        <v>－</v>
      </c>
      <c r="E10" s="87" t="str">
        <f>IF(B10&lt;&gt;"－",IF(C10-2000&lt;400,"ホテルサンルート広島","ひろしま国際ホテル"),"－")</f>
        <v>－</v>
      </c>
      <c r="F10" s="87"/>
      <c r="G10" s="88"/>
      <c r="H10" s="28"/>
      <c r="I10" s="77"/>
      <c r="J10" s="78"/>
      <c r="K10" s="78"/>
      <c r="L10" s="78"/>
      <c r="M10" s="79"/>
    </row>
    <row r="11" spans="1:13" ht="11.25" customHeight="1">
      <c r="A11" s="3"/>
      <c r="E11" s="4"/>
      <c r="F11" s="4"/>
      <c r="G11" s="4"/>
      <c r="H11" s="4"/>
      <c r="I11" s="4"/>
      <c r="J11" s="17"/>
      <c r="K11" s="17"/>
      <c r="L11" s="17"/>
      <c r="M11" s="17"/>
    </row>
    <row r="12" spans="1:18" ht="22.5" customHeight="1">
      <c r="A12" s="70" t="s">
        <v>557</v>
      </c>
      <c r="B12" s="72" t="s">
        <v>551</v>
      </c>
      <c r="C12" s="73"/>
      <c r="D12" s="73"/>
      <c r="E12" s="73"/>
      <c r="F12" s="73"/>
      <c r="G12" s="73"/>
      <c r="H12" s="73"/>
      <c r="I12" s="74"/>
      <c r="J12" s="83" t="s">
        <v>552</v>
      </c>
      <c r="K12" s="83"/>
      <c r="L12" s="83"/>
      <c r="M12" s="84"/>
      <c r="P12" s="19" t="s">
        <v>545</v>
      </c>
      <c r="R12" s="19" t="s">
        <v>546</v>
      </c>
    </row>
    <row r="13" spans="1:18" ht="45" customHeight="1">
      <c r="A13" s="71"/>
      <c r="B13" s="22" t="s">
        <v>546</v>
      </c>
      <c r="C13" s="22" t="s">
        <v>549</v>
      </c>
      <c r="D13" s="23" t="s">
        <v>553</v>
      </c>
      <c r="E13" s="22" t="s">
        <v>532</v>
      </c>
      <c r="F13" s="22" t="s">
        <v>550</v>
      </c>
      <c r="G13" s="23" t="s">
        <v>554</v>
      </c>
      <c r="H13" s="23" t="s">
        <v>559</v>
      </c>
      <c r="I13" s="23" t="s">
        <v>561</v>
      </c>
      <c r="J13" s="24" t="s">
        <v>555</v>
      </c>
      <c r="K13" s="25" t="s">
        <v>532</v>
      </c>
      <c r="L13" s="24" t="s">
        <v>556</v>
      </c>
      <c r="M13" s="26" t="s">
        <v>574</v>
      </c>
      <c r="P13" s="19" t="s">
        <v>599</v>
      </c>
      <c r="R13" s="19" t="s">
        <v>538</v>
      </c>
    </row>
    <row r="14" spans="1:18" ht="18.75" customHeight="1">
      <c r="A14" s="41" t="s">
        <v>599</v>
      </c>
      <c r="B14" s="38" t="s">
        <v>538</v>
      </c>
      <c r="C14" s="42">
        <v>0.5277777777777778</v>
      </c>
      <c r="D14" s="38" t="s">
        <v>569</v>
      </c>
      <c r="E14" s="50" t="str">
        <f>IF(C14&lt;&gt;"","－","")</f>
        <v>－</v>
      </c>
      <c r="F14" s="42">
        <v>0.5541666666666667</v>
      </c>
      <c r="G14" s="38" t="s">
        <v>587</v>
      </c>
      <c r="H14" s="38">
        <v>410</v>
      </c>
      <c r="I14" s="38"/>
      <c r="J14" s="42"/>
      <c r="K14" s="50">
        <f>IF(J14&lt;&gt;"","－","")</f>
      </c>
      <c r="L14" s="42"/>
      <c r="M14" s="43"/>
      <c r="P14" s="19" t="s">
        <v>533</v>
      </c>
      <c r="R14" s="19" t="s">
        <v>539</v>
      </c>
    </row>
    <row r="15" spans="1:18" ht="18.75" customHeight="1">
      <c r="A15" s="41" t="s">
        <v>599</v>
      </c>
      <c r="B15" s="38" t="s">
        <v>541</v>
      </c>
      <c r="C15" s="42">
        <v>0.5645833333333333</v>
      </c>
      <c r="D15" s="38" t="s">
        <v>588</v>
      </c>
      <c r="E15" s="50" t="str">
        <f aca="true" t="shared" si="0" ref="E15:E28">IF(C15&lt;&gt;"","－","")</f>
        <v>－</v>
      </c>
      <c r="F15" s="42">
        <v>0.56875</v>
      </c>
      <c r="G15" s="38" t="s">
        <v>590</v>
      </c>
      <c r="H15" s="38">
        <v>160</v>
      </c>
      <c r="I15" s="38"/>
      <c r="J15" s="42"/>
      <c r="K15" s="50">
        <f aca="true" t="shared" si="1" ref="K15:K28">IF(J15&lt;&gt;"","－","")</f>
      </c>
      <c r="L15" s="42"/>
      <c r="M15" s="43"/>
      <c r="P15" s="19" t="s">
        <v>534</v>
      </c>
      <c r="R15" s="19" t="s">
        <v>540</v>
      </c>
    </row>
    <row r="16" spans="1:18" ht="18.75" customHeight="1">
      <c r="A16" s="41" t="s">
        <v>599</v>
      </c>
      <c r="B16" s="38" t="s">
        <v>544</v>
      </c>
      <c r="C16" s="42">
        <v>0.56875</v>
      </c>
      <c r="D16" s="38" t="s">
        <v>590</v>
      </c>
      <c r="E16" s="50" t="str">
        <f t="shared" si="0"/>
        <v>－</v>
      </c>
      <c r="F16" s="42">
        <v>0.5729166666666666</v>
      </c>
      <c r="G16" s="38" t="s">
        <v>589</v>
      </c>
      <c r="H16" s="38">
        <v>0</v>
      </c>
      <c r="I16" s="38"/>
      <c r="J16" s="42"/>
      <c r="K16" s="50">
        <f t="shared" si="1"/>
      </c>
      <c r="L16" s="42"/>
      <c r="M16" s="43"/>
      <c r="P16" s="19" t="s">
        <v>535</v>
      </c>
      <c r="R16" s="19" t="s">
        <v>547</v>
      </c>
    </row>
    <row r="17" spans="1:18" ht="18.75" customHeight="1">
      <c r="A17" s="41" t="s">
        <v>536</v>
      </c>
      <c r="B17" s="38"/>
      <c r="C17" s="42"/>
      <c r="D17" s="38"/>
      <c r="E17" s="50">
        <f t="shared" si="0"/>
      </c>
      <c r="F17" s="42"/>
      <c r="G17" s="38"/>
      <c r="H17" s="38"/>
      <c r="I17" s="38"/>
      <c r="J17" s="42">
        <v>0.5729166666666666</v>
      </c>
      <c r="K17" s="50" t="str">
        <f t="shared" si="1"/>
        <v>－</v>
      </c>
      <c r="L17" s="42">
        <v>0.6354166666666666</v>
      </c>
      <c r="M17" s="43" t="s">
        <v>589</v>
      </c>
      <c r="P17" s="19" t="s">
        <v>536</v>
      </c>
      <c r="R17" s="19" t="s">
        <v>542</v>
      </c>
    </row>
    <row r="18" spans="1:18" ht="18.75" customHeight="1">
      <c r="A18" s="41" t="s">
        <v>533</v>
      </c>
      <c r="B18" s="38" t="s">
        <v>544</v>
      </c>
      <c r="C18" s="42">
        <v>0.6354166666666666</v>
      </c>
      <c r="D18" s="38" t="s">
        <v>589</v>
      </c>
      <c r="E18" s="50" t="str">
        <f t="shared" si="0"/>
        <v>－</v>
      </c>
      <c r="F18" s="42">
        <v>0.642361111111111</v>
      </c>
      <c r="G18" s="38" t="s">
        <v>590</v>
      </c>
      <c r="H18" s="38">
        <v>0</v>
      </c>
      <c r="I18" s="38"/>
      <c r="J18" s="42"/>
      <c r="K18" s="50">
        <f t="shared" si="1"/>
      </c>
      <c r="L18" s="42"/>
      <c r="M18" s="43"/>
      <c r="P18" s="19" t="s">
        <v>548</v>
      </c>
      <c r="R18" s="19" t="s">
        <v>543</v>
      </c>
    </row>
    <row r="19" spans="1:18" ht="18.75" customHeight="1">
      <c r="A19" s="41" t="s">
        <v>533</v>
      </c>
      <c r="B19" s="38" t="s">
        <v>541</v>
      </c>
      <c r="C19" s="42">
        <v>0.6493055555555556</v>
      </c>
      <c r="D19" s="38" t="s">
        <v>590</v>
      </c>
      <c r="E19" s="50" t="str">
        <f t="shared" si="0"/>
        <v>－</v>
      </c>
      <c r="F19" s="42">
        <v>0.6513888888888889</v>
      </c>
      <c r="G19" s="38" t="s">
        <v>591</v>
      </c>
      <c r="H19" s="38">
        <v>160</v>
      </c>
      <c r="I19" s="38"/>
      <c r="J19" s="42"/>
      <c r="K19" s="50">
        <f t="shared" si="1"/>
      </c>
      <c r="L19" s="42"/>
      <c r="M19" s="43"/>
      <c r="P19" s="19" t="s">
        <v>537</v>
      </c>
      <c r="R19" s="19" t="s">
        <v>544</v>
      </c>
    </row>
    <row r="20" spans="1:13" ht="18.75" customHeight="1">
      <c r="A20" s="41" t="s">
        <v>533</v>
      </c>
      <c r="B20" s="38" t="s">
        <v>538</v>
      </c>
      <c r="C20" s="42">
        <v>0.6597222222222222</v>
      </c>
      <c r="D20" s="38" t="s">
        <v>587</v>
      </c>
      <c r="E20" s="50" t="str">
        <f t="shared" si="0"/>
        <v>－</v>
      </c>
      <c r="F20" s="42">
        <v>0.6819444444444445</v>
      </c>
      <c r="G20" s="38" t="s">
        <v>569</v>
      </c>
      <c r="H20" s="38">
        <v>410</v>
      </c>
      <c r="I20" s="38"/>
      <c r="J20" s="42"/>
      <c r="K20" s="50">
        <f t="shared" si="1"/>
      </c>
      <c r="L20" s="42"/>
      <c r="M20" s="43"/>
    </row>
    <row r="21" spans="1:13" ht="18.75" customHeight="1">
      <c r="A21" s="41" t="s">
        <v>533</v>
      </c>
      <c r="B21" s="38" t="s">
        <v>540</v>
      </c>
      <c r="C21" s="42">
        <v>0.686111111111111</v>
      </c>
      <c r="D21" s="38" t="s">
        <v>569</v>
      </c>
      <c r="E21" s="50" t="str">
        <f t="shared" si="0"/>
        <v>－</v>
      </c>
      <c r="F21" s="42">
        <v>0.7006944444444444</v>
      </c>
      <c r="G21" s="38" t="s">
        <v>592</v>
      </c>
      <c r="H21" s="38">
        <v>170</v>
      </c>
      <c r="I21" s="38"/>
      <c r="J21" s="42"/>
      <c r="K21" s="50">
        <f t="shared" si="1"/>
      </c>
      <c r="L21" s="42"/>
      <c r="M21" s="43"/>
    </row>
    <row r="22" spans="1:13" ht="18.75" customHeight="1">
      <c r="A22" s="41" t="s">
        <v>548</v>
      </c>
      <c r="B22" s="38"/>
      <c r="C22" s="42"/>
      <c r="D22" s="38"/>
      <c r="E22" s="50">
        <f t="shared" si="0"/>
      </c>
      <c r="F22" s="42"/>
      <c r="G22" s="38"/>
      <c r="H22" s="38"/>
      <c r="I22" s="38"/>
      <c r="J22" s="42">
        <v>0.7013888888888888</v>
      </c>
      <c r="K22" s="50" t="str">
        <f t="shared" si="1"/>
        <v>－</v>
      </c>
      <c r="L22" s="42">
        <v>0.7222222222222222</v>
      </c>
      <c r="M22" s="43" t="s">
        <v>593</v>
      </c>
    </row>
    <row r="23" spans="1:13" ht="18.75" customHeight="1">
      <c r="A23" s="41" t="s">
        <v>535</v>
      </c>
      <c r="B23" s="38" t="s">
        <v>544</v>
      </c>
      <c r="C23" s="42">
        <v>0.7222222222222222</v>
      </c>
      <c r="D23" s="38" t="s">
        <v>594</v>
      </c>
      <c r="E23" s="50" t="str">
        <f t="shared" si="0"/>
        <v>－</v>
      </c>
      <c r="F23" s="42">
        <v>0.7291666666666666</v>
      </c>
      <c r="G23" s="38" t="s">
        <v>595</v>
      </c>
      <c r="H23" s="38">
        <v>0</v>
      </c>
      <c r="I23" s="38"/>
      <c r="J23" s="42"/>
      <c r="K23" s="50">
        <f t="shared" si="1"/>
      </c>
      <c r="L23" s="42"/>
      <c r="M23" s="43"/>
    </row>
    <row r="24" spans="1:13" ht="18.75" customHeight="1">
      <c r="A24" s="41" t="s">
        <v>535</v>
      </c>
      <c r="B24" s="38" t="s">
        <v>544</v>
      </c>
      <c r="C24" s="42">
        <v>0.7291666666666666</v>
      </c>
      <c r="D24" s="38" t="s">
        <v>595</v>
      </c>
      <c r="E24" s="50" t="str">
        <f t="shared" si="0"/>
        <v>－</v>
      </c>
      <c r="F24" s="42">
        <v>0.7395833333333334</v>
      </c>
      <c r="G24" s="38" t="s">
        <v>572</v>
      </c>
      <c r="H24" s="38">
        <v>0</v>
      </c>
      <c r="I24" s="38"/>
      <c r="J24" s="42"/>
      <c r="K24" s="50">
        <f t="shared" si="1"/>
      </c>
      <c r="L24" s="42"/>
      <c r="M24" s="43"/>
    </row>
    <row r="25" spans="1:13" ht="18.75" customHeight="1">
      <c r="A25" s="41"/>
      <c r="B25" s="38"/>
      <c r="C25" s="42"/>
      <c r="D25" s="38"/>
      <c r="E25" s="50">
        <f t="shared" si="0"/>
      </c>
      <c r="F25" s="42"/>
      <c r="G25" s="38"/>
      <c r="H25" s="38"/>
      <c r="I25" s="38"/>
      <c r="J25" s="42"/>
      <c r="K25" s="50">
        <f t="shared" si="1"/>
      </c>
      <c r="L25" s="42"/>
      <c r="M25" s="43"/>
    </row>
    <row r="26" spans="1:13" ht="18.75" customHeight="1">
      <c r="A26" s="41"/>
      <c r="B26" s="38"/>
      <c r="C26" s="42"/>
      <c r="D26" s="38"/>
      <c r="E26" s="50">
        <f t="shared" si="0"/>
      </c>
      <c r="F26" s="42"/>
      <c r="G26" s="38"/>
      <c r="H26" s="38"/>
      <c r="I26" s="38"/>
      <c r="J26" s="42"/>
      <c r="K26" s="50">
        <f t="shared" si="1"/>
      </c>
      <c r="L26" s="42"/>
      <c r="M26" s="43"/>
    </row>
    <row r="27" spans="1:13" ht="18.75" customHeight="1">
      <c r="A27" s="41"/>
      <c r="B27" s="38"/>
      <c r="C27" s="42"/>
      <c r="D27" s="38"/>
      <c r="E27" s="50">
        <f t="shared" si="0"/>
      </c>
      <c r="F27" s="42"/>
      <c r="G27" s="38"/>
      <c r="H27" s="38"/>
      <c r="I27" s="38"/>
      <c r="J27" s="42"/>
      <c r="K27" s="50">
        <f t="shared" si="1"/>
      </c>
      <c r="L27" s="42"/>
      <c r="M27" s="43"/>
    </row>
    <row r="28" spans="1:13" ht="18.75" customHeight="1">
      <c r="A28" s="44"/>
      <c r="B28" s="45"/>
      <c r="C28" s="46"/>
      <c r="D28" s="45"/>
      <c r="E28" s="53">
        <f t="shared" si="0"/>
      </c>
      <c r="F28" s="46"/>
      <c r="G28" s="45"/>
      <c r="H28" s="45"/>
      <c r="I28" s="45"/>
      <c r="J28" s="46"/>
      <c r="K28" s="53">
        <f t="shared" si="1"/>
      </c>
      <c r="L28" s="46"/>
      <c r="M28" s="47"/>
    </row>
  </sheetData>
  <sheetProtection/>
  <mergeCells count="16">
    <mergeCell ref="A12:A13"/>
    <mergeCell ref="B12:I12"/>
    <mergeCell ref="J12:M12"/>
    <mergeCell ref="K1:L1"/>
    <mergeCell ref="A5:A10"/>
    <mergeCell ref="E5:G5"/>
    <mergeCell ref="I5:M10"/>
    <mergeCell ref="E6:G6"/>
    <mergeCell ref="E7:G7"/>
    <mergeCell ref="E8:G8"/>
    <mergeCell ref="E9:G9"/>
    <mergeCell ref="E10:G10"/>
    <mergeCell ref="D1:F1"/>
    <mergeCell ref="H1:J1"/>
    <mergeCell ref="B2:M2"/>
    <mergeCell ref="B3:M3"/>
  </mergeCells>
  <dataValidations count="2">
    <dataValidation type="list" allowBlank="1" showInputMessage="1" showErrorMessage="1" sqref="A14:A28">
      <formula1>$P$13:$P$19</formula1>
    </dataValidation>
    <dataValidation type="list" allowBlank="1" showInputMessage="1" showErrorMessage="1" sqref="B14:B28">
      <formula1>$R$13:$R$19</formula1>
    </dataValidation>
  </dataValidations>
  <printOptions/>
  <pageMargins left="0.7480314960629921" right="0.2755905511811024" top="0.5511811023622047" bottom="0.2362204724409449" header="0.2755905511811024" footer="0.1968503937007874"/>
  <pageSetup horizontalDpi="600" verticalDpi="600" orientation="landscape" paperSize="9" r:id="rId1"/>
  <headerFooter alignWithMargins="0">
    <oddHeader>&amp;L&amp;"明朝,標準" （別紙５）2017年度　埼玉県立鶴ヶ島清風高等学校修学旅行「広島と平和に関する調査学習」行程表と旅費計算書････尾道以外の例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katoichi</dc:creator>
  <cp:keywords/>
  <dc:description/>
  <cp:lastModifiedBy>katoichi</cp:lastModifiedBy>
  <cp:lastPrinted>2017-07-23T13:22:12Z</cp:lastPrinted>
  <dcterms:created xsi:type="dcterms:W3CDTF">2017-07-23T02:40:15Z</dcterms:created>
  <dcterms:modified xsi:type="dcterms:W3CDTF">2017-07-23T14:46:40Z</dcterms:modified>
  <cp:category/>
  <cp:version/>
  <cp:contentType/>
  <cp:contentStatus/>
</cp:coreProperties>
</file>